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Default Extension="emf" ContentType="image/x-emf"/>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211"/>
  <workbookPr/>
  <mc:AlternateContent xmlns:mc="http://schemas.openxmlformats.org/markup-compatibility/2006">
    <mc:Choice Requires="x15">
      <x15ac:absPath xmlns:x15ac="http://schemas.microsoft.com/office/spreadsheetml/2010/11/ac" url="/Users/pluebbert/NetBeansProjects/PDFtoExcel-alex-revision/"/>
    </mc:Choice>
  </mc:AlternateContent>
  <bookViews>
    <workbookView xWindow="18800" yWindow="3180" windowWidth="10000" windowHeight="5060" tabRatio="500" activeTab="1"/>
  </bookViews>
  <sheets>
    <sheet name="Process" sheetId="1" r:id="rId1"/>
    <sheet name="Ion EX" sheetId="10" r:id="rId2"/>
    <sheet name="Solvent EX" sheetId="7" r:id="rId3"/>
    <sheet name="ML Filtration" sheetId="9" r:id="rId4"/>
    <sheet name="MW" sheetId="2" r:id="rId5"/>
    <sheet name="ions" sheetId="4" r:id="rId6"/>
    <sheet name="Nissan" sheetId="8" r:id="rId7"/>
    <sheet name="PiBond" sheetId="3" r:id="rId8"/>
    <sheet name="TGA" sheetId="5" r:id="rId9"/>
    <sheet name="HCl" sheetId="6" r:id="rId10"/>
  </sheets>
  <externalReferences>
    <externalReference r:id="rId11"/>
    <externalReference r:id="rId12"/>
  </externalReferences>
  <definedNames>
    <definedName name="_MailOriginalBody" localSheetId="5">ions!$I$7</definedName>
    <definedName name="_xlnm.Print_Area" localSheetId="0">Process!$A$16:$L$54</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M4" i="10" l="1"/>
  <c r="L4" i="10"/>
  <c r="K4" i="10"/>
  <c r="K87" i="10"/>
  <c r="J87" i="10"/>
  <c r="I86" i="10"/>
  <c r="G81" i="10"/>
  <c r="M80" i="10"/>
  <c r="N80" i="10"/>
  <c r="G80" i="10"/>
  <c r="M79" i="10"/>
  <c r="G79" i="10"/>
  <c r="M78" i="10"/>
  <c r="G78" i="10"/>
  <c r="F74" i="10"/>
  <c r="F73" i="10"/>
  <c r="F83" i="10"/>
  <c r="F72" i="10"/>
  <c r="F82" i="10"/>
  <c r="G71" i="10"/>
  <c r="H71" i="10"/>
  <c r="F71" i="10"/>
  <c r="F70" i="10"/>
  <c r="F80" i="10"/>
  <c r="F69" i="10"/>
  <c r="F68" i="10"/>
  <c r="F78" i="10"/>
  <c r="K67" i="10"/>
  <c r="J67" i="10"/>
  <c r="I67" i="10"/>
  <c r="G65" i="10"/>
  <c r="G74" i="10"/>
  <c r="F64" i="10"/>
  <c r="F63" i="10"/>
  <c r="F62" i="10"/>
  <c r="I61" i="10"/>
  <c r="F61" i="10"/>
  <c r="I60" i="10"/>
  <c r="F60" i="10"/>
  <c r="F79" i="10"/>
  <c r="I59" i="10"/>
  <c r="F59" i="10"/>
  <c r="N49" i="10"/>
  <c r="M49" i="10"/>
  <c r="L49" i="10"/>
  <c r="G47" i="10"/>
  <c r="I87" i="10"/>
  <c r="M87" i="10"/>
  <c r="N78" i="10"/>
  <c r="N87" i="10"/>
  <c r="I62" i="10"/>
  <c r="G69" i="10"/>
  <c r="H69" i="10"/>
  <c r="H79" i="10"/>
  <c r="H84" i="10"/>
  <c r="G68" i="10"/>
  <c r="G70" i="10"/>
  <c r="G75" i="10"/>
  <c r="H75" i="10"/>
  <c r="H85" i="10"/>
  <c r="N79" i="10"/>
  <c r="G72" i="10"/>
  <c r="G73" i="10"/>
  <c r="I69" i="10"/>
  <c r="J69" i="10"/>
  <c r="K69" i="10"/>
  <c r="O79" i="10"/>
  <c r="H68" i="10"/>
  <c r="O78" i="10"/>
  <c r="H70" i="10"/>
  <c r="O80" i="10"/>
  <c r="H78" i="10"/>
  <c r="K68" i="10"/>
  <c r="I68" i="10"/>
  <c r="J68" i="10"/>
  <c r="H80" i="10"/>
  <c r="K70" i="10"/>
  <c r="I70" i="10"/>
  <c r="J70" i="10"/>
  <c r="J73" i="10"/>
  <c r="H73" i="10"/>
  <c r="H83" i="10"/>
  <c r="I72" i="10"/>
  <c r="H72" i="10"/>
  <c r="H82" i="10"/>
  <c r="K74" i="10"/>
  <c r="H74" i="10"/>
  <c r="F4" i="10"/>
  <c r="D4" i="10"/>
  <c r="E4" i="10"/>
  <c r="C4" i="10"/>
  <c r="H86" i="10"/>
  <c r="H87" i="10"/>
  <c r="J3" i="7"/>
  <c r="G43" i="7"/>
  <c r="C39" i="7"/>
  <c r="C37" i="7"/>
  <c r="J8" i="7"/>
  <c r="B3" i="7"/>
  <c r="C3" i="7"/>
  <c r="J6" i="7"/>
  <c r="H24" i="1"/>
  <c r="D39" i="7"/>
  <c r="M6" i="7"/>
  <c r="D37" i="7"/>
  <c r="B4" i="7"/>
  <c r="L3" i="7"/>
  <c r="H40" i="7"/>
  <c r="I40" i="7"/>
  <c r="L40" i="7"/>
  <c r="G42" i="7"/>
  <c r="E174" i="9"/>
  <c r="E173" i="9"/>
  <c r="E172" i="9"/>
  <c r="E126" i="9"/>
  <c r="E171" i="9"/>
  <c r="E170" i="9"/>
  <c r="E169" i="9"/>
  <c r="E168" i="9"/>
  <c r="E124" i="9"/>
  <c r="E167" i="9"/>
  <c r="E166" i="9"/>
  <c r="E165" i="9"/>
  <c r="E164" i="9"/>
  <c r="E59" i="9"/>
  <c r="E163" i="9"/>
  <c r="E162" i="9"/>
  <c r="E161" i="9"/>
  <c r="E160" i="9"/>
  <c r="E159" i="9"/>
  <c r="E158" i="9"/>
  <c r="C136" i="9"/>
  <c r="H121" i="9"/>
  <c r="E107" i="9"/>
  <c r="H104" i="9"/>
  <c r="E91" i="9"/>
  <c r="H88" i="9"/>
  <c r="E75" i="9"/>
  <c r="H72" i="9"/>
  <c r="H56" i="9"/>
  <c r="C37" i="9"/>
  <c r="B37" i="9"/>
  <c r="D13" i="9"/>
  <c r="F107" i="1"/>
  <c r="E107" i="1"/>
  <c r="D107" i="1"/>
  <c r="H25" i="1"/>
  <c r="B34" i="1"/>
  <c r="F19" i="1"/>
  <c r="G19" i="1"/>
  <c r="F20" i="1"/>
  <c r="G20" i="1"/>
  <c r="G21" i="1"/>
  <c r="F22" i="1"/>
  <c r="G22" i="1"/>
  <c r="F23" i="1"/>
  <c r="G23" i="1"/>
  <c r="C107" i="1"/>
  <c r="C31" i="1"/>
  <c r="K19" i="1"/>
  <c r="K20" i="1"/>
  <c r="K21" i="1"/>
  <c r="K22" i="1"/>
  <c r="K23" i="1"/>
  <c r="G107" i="1"/>
  <c r="G44" i="7"/>
  <c r="H43" i="7"/>
  <c r="K40" i="7"/>
  <c r="M40" i="7"/>
  <c r="B39" i="7"/>
  <c r="B38" i="7"/>
  <c r="J40" i="7"/>
  <c r="B36" i="1"/>
  <c r="C34" i="1"/>
  <c r="C36" i="1"/>
  <c r="C32" i="1"/>
  <c r="C33" i="1"/>
  <c r="N25" i="1"/>
  <c r="G24" i="1"/>
  <c r="G25" i="1"/>
  <c r="B31" i="1"/>
  <c r="B35" i="1"/>
  <c r="B32" i="1"/>
  <c r="H42" i="7"/>
  <c r="H44" i="7"/>
  <c r="C35" i="1"/>
  <c r="B33" i="1"/>
  <c r="M25" i="1"/>
</calcChain>
</file>

<file path=xl/sharedStrings.xml><?xml version="1.0" encoding="utf-8"?>
<sst xmlns="http://schemas.openxmlformats.org/spreadsheetml/2006/main" count="665" uniqueCount="436">
  <si>
    <t>PDI:</t>
  </si>
  <si>
    <t>MW</t>
  </si>
  <si>
    <t>Mole actual</t>
  </si>
  <si>
    <t>% Solid:</t>
  </si>
  <si>
    <t>CAS #</t>
  </si>
  <si>
    <t>Mole designed</t>
  </si>
  <si>
    <t>Amount Needed, g</t>
  </si>
  <si>
    <t>2996-92-1</t>
  </si>
  <si>
    <t>2031-67-6</t>
  </si>
  <si>
    <t>78-10-4</t>
  </si>
  <si>
    <t>5240-23-5</t>
  </si>
  <si>
    <t>Hazmin #</t>
  </si>
  <si>
    <t>Chemical name</t>
  </si>
  <si>
    <t>Source</t>
  </si>
  <si>
    <t>KMC?</t>
  </si>
  <si>
    <t>%Water</t>
  </si>
  <si>
    <r>
      <t xml:space="preserve">n@193nm, </t>
    </r>
    <r>
      <rPr>
        <b/>
        <sz val="8"/>
        <color theme="1"/>
        <rFont val="Calibri (Body)"/>
      </rPr>
      <t>cure @240°C/1min</t>
    </r>
  </si>
  <si>
    <r>
      <t>n@633nm,</t>
    </r>
    <r>
      <rPr>
        <b/>
        <sz val="8"/>
        <color theme="1"/>
        <rFont val="Calibri (Body)"/>
      </rPr>
      <t xml:space="preserve"> cure @240°C/1min</t>
    </r>
  </si>
  <si>
    <r>
      <t xml:space="preserve">k@193nm, </t>
    </r>
    <r>
      <rPr>
        <b/>
        <sz val="8"/>
        <color theme="1"/>
        <rFont val="Calibri (Body)"/>
      </rPr>
      <t>cure @240°C/1min</t>
    </r>
  </si>
  <si>
    <r>
      <t xml:space="preserve">Film Thickness, Å </t>
    </r>
    <r>
      <rPr>
        <b/>
        <sz val="8"/>
        <color theme="1"/>
        <rFont val="Calibri (Body)"/>
      </rPr>
      <t>(2500rpm/1m, 240°C/1m)</t>
    </r>
  </si>
  <si>
    <t>Appearance</t>
  </si>
  <si>
    <t>clear, colorless</t>
  </si>
  <si>
    <t>Al</t>
  </si>
  <si>
    <t>Ca</t>
  </si>
  <si>
    <t>Cr</t>
  </si>
  <si>
    <t>Cu</t>
  </si>
  <si>
    <t>Fe</t>
  </si>
  <si>
    <t>Pb</t>
  </si>
  <si>
    <t>Li</t>
  </si>
  <si>
    <t>Mg</t>
  </si>
  <si>
    <t>Mn</t>
  </si>
  <si>
    <t>Ni</t>
  </si>
  <si>
    <t>Na</t>
  </si>
  <si>
    <t>Sn</t>
  </si>
  <si>
    <t>K</t>
  </si>
  <si>
    <t>&lt;0.1</t>
  </si>
  <si>
    <t>79.8/20.2</t>
  </si>
  <si>
    <r>
      <t xml:space="preserve">Solvent ratio </t>
    </r>
    <r>
      <rPr>
        <b/>
        <sz val="8"/>
        <color theme="1"/>
        <rFont val="Calibri (Body)"/>
      </rPr>
      <t>PGEE/PGMEA</t>
    </r>
  </si>
  <si>
    <t>MW-THF, g/mole:</t>
  </si>
  <si>
    <t>Viscosity, dynamic</t>
  </si>
  <si>
    <t>1569-02-4</t>
  </si>
  <si>
    <t>108-65-6</t>
  </si>
  <si>
    <t>Residual Acetone, ppm</t>
  </si>
  <si>
    <t>Residual MeOH, ppm</t>
  </si>
  <si>
    <t>Residual EtOH, ppm</t>
  </si>
  <si>
    <t>QC lab</t>
  </si>
  <si>
    <t>Test Location</t>
  </si>
  <si>
    <t>na</t>
  </si>
  <si>
    <t>TCI M0451</t>
  </si>
  <si>
    <t>Trace metals, ppb:</t>
  </si>
  <si>
    <t>Zn</t>
  </si>
  <si>
    <t>PiBond CoA AA1411171k</t>
  </si>
  <si>
    <t>Total</t>
  </si>
  <si>
    <t>xie shao</t>
  </si>
  <si>
    <t>Heraeus</t>
  </si>
  <si>
    <t>Be</t>
  </si>
  <si>
    <t>Ti</t>
  </si>
  <si>
    <t>Co</t>
  </si>
  <si>
    <t>Ga</t>
  </si>
  <si>
    <t>Zr</t>
  </si>
  <si>
    <t>Mo</t>
  </si>
  <si>
    <t>Ru</t>
  </si>
  <si>
    <t>Cd</t>
  </si>
  <si>
    <t>In</t>
  </si>
  <si>
    <t>Sb</t>
  </si>
  <si>
    <t>W</t>
  </si>
  <si>
    <t>Chemical structure</t>
  </si>
  <si>
    <t xml:space="preserve">Mole equivelent </t>
  </si>
  <si>
    <r>
      <t>PGEE</t>
    </r>
    <r>
      <rPr>
        <sz val="8"/>
        <color theme="1"/>
        <rFont val="Calibri (Body)"/>
      </rPr>
      <t>(Propylene Glycol Ethyl Ether)</t>
    </r>
    <r>
      <rPr>
        <sz val="12"/>
        <color theme="1"/>
        <rFont val="Calibri"/>
        <family val="2"/>
        <scheme val="minor"/>
      </rPr>
      <t>, bp 132°C</t>
    </r>
  </si>
  <si>
    <r>
      <t xml:space="preserve">PGMEA </t>
    </r>
    <r>
      <rPr>
        <sz val="8"/>
        <color theme="1"/>
        <rFont val="Calibri (Body)"/>
      </rPr>
      <t>(Propylene Glycol Monomethyl Ether Acetate)</t>
    </r>
    <r>
      <rPr>
        <sz val="12"/>
        <color theme="1"/>
        <rFont val="Calibri"/>
        <family val="2"/>
        <scheme val="minor"/>
      </rPr>
      <t xml:space="preserve">, </t>
    </r>
    <r>
      <rPr>
        <sz val="8"/>
        <color theme="1"/>
        <rFont val="Calibri (Body)"/>
      </rPr>
      <t>bp 145°C</t>
    </r>
  </si>
  <si>
    <r>
      <t>HCL (0.01M),</t>
    </r>
    <r>
      <rPr>
        <b/>
        <sz val="8"/>
        <color theme="1"/>
        <rFont val="Calibri (Body)"/>
      </rPr>
      <t xml:space="preserve"> PH should be 2</t>
    </r>
  </si>
  <si>
    <t>pH around 2</t>
  </si>
  <si>
    <t>Component</t>
  </si>
  <si>
    <t>Amount (calc.)</t>
  </si>
  <si>
    <t>Amount (Actual)</t>
  </si>
  <si>
    <t>Supplier/lot</t>
  </si>
  <si>
    <t>solids (g)</t>
  </si>
  <si>
    <t>Target % solids</t>
  </si>
  <si>
    <t>BSI/</t>
  </si>
  <si>
    <t>PGMEA</t>
  </si>
  <si>
    <t>BSI()/</t>
  </si>
  <si>
    <t>ML/PGMEA mixture</t>
  </si>
  <si>
    <t>starting</t>
  </si>
  <si>
    <t xml:space="preserve">Finished </t>
  </si>
  <si>
    <t>actual % solids in PGMEA</t>
  </si>
  <si>
    <t>% solids</t>
  </si>
  <si>
    <t>--</t>
  </si>
  <si>
    <t>PGEE</t>
  </si>
  <si>
    <t>total solvent (target)</t>
  </si>
  <si>
    <t>PGEE (target)</t>
  </si>
  <si>
    <t>total solution (target)</t>
  </si>
  <si>
    <t>final solution</t>
  </si>
  <si>
    <t xml:space="preserve">% solids </t>
  </si>
  <si>
    <t>% water</t>
  </si>
  <si>
    <t>Mw</t>
  </si>
  <si>
    <t>PDI</t>
  </si>
  <si>
    <t>Assume Fully Condensed (from calc)</t>
  </si>
  <si>
    <t>total solids, g</t>
  </si>
  <si>
    <t>total Si, g</t>
  </si>
  <si>
    <t>Si content, wt%</t>
  </si>
  <si>
    <t>Final solution, g</t>
  </si>
  <si>
    <t xml:space="preserve">Solution solid content </t>
  </si>
  <si>
    <t>pump setting</t>
  </si>
  <si>
    <t>stir speed (rpm)</t>
  </si>
  <si>
    <t xml:space="preserve"> </t>
  </si>
  <si>
    <t>Pieces lost</t>
  </si>
  <si>
    <t>3XCH3+1.5 O</t>
  </si>
  <si>
    <t>3XC2H5+1.5O</t>
  </si>
  <si>
    <t>4XC2H5 + 2O</t>
  </si>
  <si>
    <t xml:space="preserve">Total: </t>
  </si>
  <si>
    <t>Triethoxymethylsilane (MeTEOS)</t>
  </si>
  <si>
    <t>Lot #</t>
  </si>
  <si>
    <t>Tetraethoxysilane (TEOS) A10000</t>
  </si>
  <si>
    <t>SH-JPB ML (Acetone)</t>
  </si>
  <si>
    <t>Calc weight @ completion in PGMEA (g)</t>
  </si>
  <si>
    <t>Procedures:</t>
  </si>
  <si>
    <t>PGEE/PGMEA</t>
  </si>
  <si>
    <t>%solid</t>
  </si>
  <si>
    <t>%water</t>
  </si>
  <si>
    <t>Analytical test</t>
  </si>
  <si>
    <t>clear colorless</t>
  </si>
  <si>
    <t>Actual from QC test</t>
  </si>
  <si>
    <t xml:space="preserve"> water content</t>
  </si>
  <si>
    <t>lost solvent (acetone), g</t>
  </si>
  <si>
    <t>Target solvent comp 8:2 PGEE:PGMEA if no more PGMEA added</t>
  </si>
  <si>
    <t>PGMEA in solution</t>
  </si>
  <si>
    <t>Total solid</t>
  </si>
  <si>
    <t>% solid estimated</t>
  </si>
  <si>
    <t>rpm</t>
  </si>
  <si>
    <t>SH-JPB ML acetone</t>
  </si>
  <si>
    <t>Acetone, bp 56°C A11126 cleaning acetone</t>
  </si>
  <si>
    <t>18206.R01XS Sample #9 in acetone</t>
  </si>
  <si>
    <t>Solvent transfer step 2: Targetting: PGEE Dilution to 12% solids and 8:2 PGEE:PGMEA</t>
  </si>
  <si>
    <t>Total solvent</t>
  </si>
  <si>
    <t>Torr</t>
  </si>
  <si>
    <t>weight, g</t>
  </si>
  <si>
    <t xml:space="preserve">QC results: </t>
  </si>
  <si>
    <t>Amount Added, g</t>
  </si>
  <si>
    <t>18221.R01XS</t>
  </si>
  <si>
    <t>starting % solids, actual from QC data</t>
  </si>
  <si>
    <t>SH-JPB ML  in Acetone (g)</t>
  </si>
  <si>
    <t xml:space="preserve">PDI </t>
  </si>
  <si>
    <t>18214.R01XS</t>
  </si>
  <si>
    <t>80.27/19.72</t>
  </si>
  <si>
    <t>in acetone</t>
  </si>
  <si>
    <t>in PGMEA/PGEE</t>
  </si>
  <si>
    <t>81.05/18.95</t>
  </si>
  <si>
    <t>4 liter jacket reactor equipped with mechanical stirrer,  condensor and dropping funnel, W/O N2 flow</t>
  </si>
  <si>
    <r>
      <t xml:space="preserve">Trimethoxyphenylsilane (PhTMOS)=PTMS </t>
    </r>
    <r>
      <rPr>
        <b/>
        <sz val="12"/>
        <color theme="1"/>
        <rFont val="Calibri (Body)_x0000_"/>
      </rPr>
      <t>A10001</t>
    </r>
  </si>
  <si>
    <t>DAICATEOS (Nissan), purity 97.23% per HPLC</t>
  </si>
  <si>
    <t>061217-1</t>
  </si>
  <si>
    <t>121517-1</t>
  </si>
  <si>
    <t>Nissan</t>
  </si>
  <si>
    <t>metal ions</t>
  </si>
  <si>
    <t>Sample #</t>
  </si>
  <si>
    <t>Sample-1</t>
  </si>
  <si>
    <t>Sample-2</t>
  </si>
  <si>
    <t>Sample-3</t>
  </si>
  <si>
    <t>Sample-4</t>
  </si>
  <si>
    <t>MW-THF/ATU</t>
  </si>
  <si>
    <t>RX time, hr</t>
  </si>
  <si>
    <t>MW/ATU</t>
  </si>
  <si>
    <t>SH-JPB in acetone</t>
  </si>
  <si>
    <t>1. convert reactor to distillation set up</t>
  </si>
  <si>
    <t>3. Insert liquid N2 to the two traps that connected betwee distillation set up and vacuum pump between rotovap condensor and pump</t>
  </si>
  <si>
    <t>4. Set huber at 10°C/internal</t>
  </si>
  <si>
    <t>SH-JPB ML (PGMEA)</t>
  </si>
  <si>
    <t>BSI/18261.R01XS</t>
  </si>
  <si>
    <t>Time</t>
  </si>
  <si>
    <t>set Huber at 20°C/process</t>
  </si>
  <si>
    <t>add PGEE (A11566, lot 1127171OT) to the reactor, increase the rpm from 50 to 150. continue stirring for about 20 min</t>
  </si>
  <si>
    <t>Assume Fully Condensed</t>
  </si>
  <si>
    <t>start PGMEA dropping</t>
  </si>
  <si>
    <t>°C (actual process/set internal)</t>
  </si>
  <si>
    <t>set 25°C internal</t>
  </si>
  <si>
    <t>set 35°C internal</t>
  </si>
  <si>
    <t>PGMEA complete</t>
  </si>
  <si>
    <t>set 45°C</t>
  </si>
  <si>
    <t>predicted:</t>
  </si>
  <si>
    <t>Dynamic visc.</t>
  </si>
  <si>
    <t>80.54/19.46</t>
  </si>
  <si>
    <t>SH-JPB ML 18261.R01XS</t>
  </si>
  <si>
    <r>
      <t xml:space="preserve">SH-JPB ML </t>
    </r>
    <r>
      <rPr>
        <b/>
        <sz val="10"/>
        <color theme="1"/>
        <rFont val="Calibri (Body)_x0000_"/>
      </rPr>
      <t>18261.R01XS (PGEE/PGMEA)</t>
    </r>
  </si>
  <si>
    <r>
      <t xml:space="preserve">SH-JPB </t>
    </r>
    <r>
      <rPr>
        <b/>
        <sz val="8"/>
        <color theme="1"/>
        <rFont val="Calibri (Body)_x0000_"/>
      </rPr>
      <t xml:space="preserve">Polymer </t>
    </r>
    <r>
      <rPr>
        <b/>
        <sz val="10"/>
        <color theme="1"/>
        <rFont val="Calibri (Body)_x0000_"/>
      </rPr>
      <t>18261.R01XS (acetone)</t>
    </r>
  </si>
  <si>
    <t>Solvent ratio PGEE/PGMEA</t>
  </si>
  <si>
    <t>Performed ML filtration step by Dan (SH-JPB ML 18267.R01DG)</t>
  </si>
  <si>
    <t>actual based on calculation from the weight of final solution</t>
  </si>
  <si>
    <t>Brewer Science CONFIDENTIAL</t>
  </si>
  <si>
    <t>SH-JPB ML, Filtered_4L</t>
  </si>
  <si>
    <t>Part No.</t>
  </si>
  <si>
    <t>TBD</t>
  </si>
  <si>
    <r>
      <rPr>
        <sz val="10"/>
        <rFont val="Tahoma"/>
        <family val="2"/>
      </rPr>
      <t>Lot Number:</t>
    </r>
    <r>
      <rPr>
        <sz val="10"/>
        <rFont val="Tahoma"/>
        <family val="2"/>
      </rPr>
      <t xml:space="preserve"> </t>
    </r>
  </si>
  <si>
    <t>NC Ref. No.:</t>
  </si>
  <si>
    <t>Total Charge Amount (kg):</t>
  </si>
  <si>
    <t>PD Ref. No.:</t>
  </si>
  <si>
    <t>Date:</t>
  </si>
  <si>
    <t>Spec Sheet Ref. No.:</t>
  </si>
  <si>
    <t>Operator:</t>
  </si>
  <si>
    <t>Work Order No.:</t>
  </si>
  <si>
    <t>ORACLE INVENTORY LIST</t>
  </si>
  <si>
    <t>Ingredients List</t>
  </si>
  <si>
    <t>Part. No.</t>
  </si>
  <si>
    <t>Approx. Amount (kg)</t>
  </si>
  <si>
    <t>SH-JPB</t>
  </si>
  <si>
    <t>8" Pall 2nm HDPE capsule</t>
  </si>
  <si>
    <t>A50030</t>
  </si>
  <si>
    <t>PPE: lab coat, safety glasses, nitrile gloves</t>
  </si>
  <si>
    <r>
      <t xml:space="preserve">CAUTION: Ensure that a </t>
    </r>
    <r>
      <rPr>
        <b/>
        <sz val="10"/>
        <color rgb="FFFF0000"/>
        <rFont val="Tahoma"/>
        <family val="2"/>
      </rPr>
      <t>HM dedicated equipment</t>
    </r>
    <r>
      <rPr>
        <sz val="10"/>
        <color indexed="8"/>
        <rFont val="Tahoma"/>
        <family val="2"/>
      </rPr>
      <t xml:space="preserve"> is used for this product.  </t>
    </r>
  </si>
  <si>
    <t>PPE, Warnings, and Cautions</t>
  </si>
  <si>
    <t>CAUTION: No stainless steel! Ensure product is only exposed to Teflon®, PFA, HDPE, or polypropylene equipment.</t>
  </si>
  <si>
    <t>Operator Notes:</t>
  </si>
  <si>
    <t xml:space="preserve">Gather raw materials, dedicated equipment. Verify that the cleaning tag shows that equipment is clean. Verify the SPC400 from last batch passed. Fill out In-Process Safety sheet for batch and place in front of workstation. Use the following GHS:                </t>
  </si>
  <si>
    <t>Logistics</t>
  </si>
  <si>
    <t xml:space="preserve">Record the HM 10L Aicello bottle tare weight. Charge one 4L bottle of SH-JPB to the 10L bottle. Record the 10L bottle net weight, SH-JPB lot No indicated below. </t>
  </si>
  <si>
    <t>Material</t>
  </si>
  <si>
    <t>10L Bottle tare/ net weight (kg)</t>
  </si>
  <si>
    <t>Lot No.</t>
  </si>
  <si>
    <t>Weighing
Blending</t>
  </si>
  <si>
    <t>10L Aicello Bottle</t>
  </si>
  <si>
    <t>N/A</t>
  </si>
  <si>
    <t>See Filter Pretreatment tab for instructions on filter pretreatment.</t>
  </si>
  <si>
    <t>Filter Pretreatment</t>
  </si>
  <si>
    <t xml:space="preserve">Do NOT pre-wet filters with ML. Record tare weight of 10L Aicello bottle below. 
1. Configure work station to discrete pass the bottle contents through the filter to a 10L Aicello bottle.
2. Set the pump pressure to 30 psi.  
3. After 5 min of filtration, record pressures indicated as below.
</t>
  </si>
  <si>
    <t>Start Time:</t>
  </si>
  <si>
    <t>End Time:</t>
  </si>
  <si>
    <t>Filtration, Part II,   1 of 5 passes</t>
  </si>
  <si>
    <t>Factor</t>
  </si>
  <si>
    <t>Specification</t>
  </si>
  <si>
    <t>Actual</t>
  </si>
  <si>
    <t>Units</t>
  </si>
  <si>
    <t>Tolerance</t>
  </si>
  <si>
    <t>Status</t>
  </si>
  <si>
    <t>Start Date/Time</t>
  </si>
  <si>
    <t>m/d/yy h:mm AM/PM</t>
  </si>
  <si>
    <t>10L bottle Tare Weight</t>
  </si>
  <si>
    <t>kg</t>
  </si>
  <si>
    <t>Pump Air Pressure (P0)</t>
  </si>
  <si>
    <t>psi</t>
  </si>
  <si>
    <r>
      <t xml:space="preserve"> P1</t>
    </r>
    <r>
      <rPr>
        <sz val="10"/>
        <rFont val="Tahoma"/>
        <family val="2"/>
      </rPr>
      <t xml:space="preserve"> Initial</t>
    </r>
  </si>
  <si>
    <t>0 to 30 psi</t>
  </si>
  <si>
    <r>
      <t xml:space="preserve"> P</t>
    </r>
    <r>
      <rPr>
        <sz val="10"/>
        <rFont val="Tahoma"/>
        <family val="2"/>
      </rPr>
      <t>2</t>
    </r>
    <r>
      <rPr>
        <sz val="10"/>
        <rFont val="Tahoma"/>
        <family val="2"/>
      </rPr>
      <t xml:space="preserve"> Initial</t>
    </r>
  </si>
  <si>
    <t xml:space="preserve"> Initial Pressure Differential (P1 - P2)</t>
  </si>
  <si>
    <t>Stop Date/Time</t>
  </si>
  <si>
    <t xml:space="preserve">1.Reconfigure system for filtration by disconnecting the dispense heads from 10L bottle and reinstalling on another 10L bottle. 
2. Turn on pump to begin passing the solution through the system at the conditions indicated below. 
3. Vent any air from filter housings. 
4. Record the start time and all pressures indicated below.  
5. Stop pump and record the stop time.  </t>
  </si>
  <si>
    <t xml:space="preserve">Filtration, Part II,   2 of 5 passes
</t>
  </si>
  <si>
    <t xml:space="preserve">1. Reconfigure system for filtration by disconnecting the dispense heads from both bottles and reinstalling on the opposite bottle. 
2. Turn on pump to begin passing the solution through the system at the conditions indicated below. 
3. Vent any air from filter housings. 
4. Record the start time and all pressures indicated below.  
5. Stop pump and record the stop time.  </t>
  </si>
  <si>
    <t xml:space="preserve">Filtration, Part II,   3 of 5 passes
</t>
  </si>
  <si>
    <t xml:space="preserve">Filtration, Part II,   4 of 5 passes 
</t>
  </si>
  <si>
    <t>Filtration, Part II,   5 of 5 passes</t>
  </si>
  <si>
    <t>P1 Final</t>
  </si>
  <si>
    <t>P2 Final</t>
  </si>
  <si>
    <r>
      <t>SPC08</t>
    </r>
    <r>
      <rPr>
        <sz val="10"/>
        <rFont val="Tahoma"/>
        <family val="2"/>
      </rPr>
      <t>9</t>
    </r>
    <r>
      <rPr>
        <sz val="10"/>
        <rFont val="Tahoma"/>
        <family val="2"/>
      </rPr>
      <t>:</t>
    </r>
    <r>
      <rPr>
        <sz val="10"/>
        <rFont val="Tahoma"/>
        <family val="2"/>
      </rPr>
      <t>1</t>
    </r>
    <r>
      <rPr>
        <sz val="10"/>
        <rFont val="Tahoma"/>
        <family val="2"/>
      </rPr>
      <t xml:space="preserve"> Final Pressure Differential (P1 - P2)</t>
    </r>
  </si>
  <si>
    <t xml:space="preserve"> TOTAL Transfer Time</t>
  </si>
  <si>
    <t>-</t>
  </si>
  <si>
    <t>HOURS</t>
  </si>
  <si>
    <r>
      <t xml:space="preserve">Submit one 100-mL (Aicello® bottle) log sample </t>
    </r>
    <r>
      <rPr>
        <sz val="10"/>
        <rFont val="Tahoma"/>
        <family val="2"/>
      </rPr>
      <t xml:space="preserve">and </t>
    </r>
    <r>
      <rPr>
        <sz val="10"/>
        <color indexed="8"/>
        <rFont val="Tahoma"/>
        <family val="2"/>
      </rPr>
      <t xml:space="preserve"> one 250-mL (Aicello® bottle) sample for FQC tests (Mw, Dynamic Viscosity, 25 metals, %water, and %solids) . Measure and record the bottle gross weight. </t>
    </r>
  </si>
  <si>
    <t>Bottling</t>
  </si>
  <si>
    <t>Bottle Gross Weight:</t>
  </si>
  <si>
    <t xml:space="preserve">Batch Weight: </t>
  </si>
  <si>
    <t xml:space="preserve">Complete all batch records and appropriate paperwork.    </t>
  </si>
  <si>
    <t>Sampling</t>
  </si>
  <si>
    <t xml:space="preserve">Discard all filters to the solid waste drum; do not reuse. Clean equipment as instructed on the tab titled "Cleanout Procedure."    
    </t>
  </si>
  <si>
    <t>Cleanout</t>
  </si>
  <si>
    <t>SPC SUMMARY</t>
  </si>
  <si>
    <t>ALL TRACK PARAMETERS TO BE UPDATED UPON TRANSFER TO MANUFACTURING</t>
  </si>
  <si>
    <t>Parameter</t>
  </si>
  <si>
    <t>Test Stage</t>
  </si>
  <si>
    <t>Data</t>
  </si>
  <si>
    <t>Filter Pretreatment Pressure Differential (P1- P2)</t>
  </si>
  <si>
    <t>SPC060:1</t>
  </si>
  <si>
    <t>1-6 psi</t>
  </si>
  <si>
    <t>Filter Pretreatment Pressure Differential (P2 - P3)</t>
  </si>
  <si>
    <t>SPC060:2</t>
  </si>
  <si>
    <t>0-2 psi</t>
  </si>
  <si>
    <t>Filter Pretreatment Pressure Differential (P3- P4)</t>
  </si>
  <si>
    <t>SPC060:3</t>
  </si>
  <si>
    <t>4-7 psi</t>
  </si>
  <si>
    <t>Filter Pretreatment Pressure Differential (P4 - P5)</t>
  </si>
  <si>
    <t>SPC060:4</t>
  </si>
  <si>
    <t xml:space="preserve">Solvent Holdup in System </t>
  </si>
  <si>
    <t>SPC060:6</t>
  </si>
  <si>
    <t>Track</t>
  </si>
  <si>
    <t>Pressure Differential Initial (P1 - P2)</t>
  </si>
  <si>
    <t>SPC085:1</t>
  </si>
  <si>
    <r>
      <t xml:space="preserve">Pressure Differential Initial </t>
    </r>
    <r>
      <rPr>
        <sz val="10"/>
        <rFont val="Tahoma"/>
        <family val="2"/>
      </rPr>
      <t>(P2 - P3)</t>
    </r>
  </si>
  <si>
    <t>SPC085:2</t>
  </si>
  <si>
    <r>
      <t xml:space="preserve">Pressure Differential </t>
    </r>
    <r>
      <rPr>
        <sz val="10"/>
        <rFont val="Tahoma"/>
        <family val="2"/>
      </rPr>
      <t xml:space="preserve">Initial </t>
    </r>
    <r>
      <rPr>
        <sz val="10"/>
        <rFont val="Tahoma"/>
        <family val="2"/>
      </rPr>
      <t>(P3 - P4)</t>
    </r>
  </si>
  <si>
    <t>SPC085:3</t>
  </si>
  <si>
    <r>
      <t>Pressure Differential</t>
    </r>
    <r>
      <rPr>
        <sz val="10"/>
        <rFont val="Tahoma"/>
        <family val="2"/>
      </rPr>
      <t xml:space="preserve"> Initial</t>
    </r>
    <r>
      <rPr>
        <sz val="10"/>
        <rFont val="Tahoma"/>
        <family val="2"/>
      </rPr>
      <t xml:space="preserve"> (P4 - P5)</t>
    </r>
  </si>
  <si>
    <t>SPC085:4</t>
  </si>
  <si>
    <t>Pressure Differential Final (P1 - P2)</t>
  </si>
  <si>
    <t>SPC089:1</t>
  </si>
  <si>
    <r>
      <t xml:space="preserve">Pressure Differential </t>
    </r>
    <r>
      <rPr>
        <sz val="10"/>
        <rFont val="Tahoma"/>
        <family val="2"/>
      </rPr>
      <t xml:space="preserve">Final </t>
    </r>
    <r>
      <rPr>
        <sz val="10"/>
        <rFont val="Tahoma"/>
        <family val="2"/>
      </rPr>
      <t>(P2 - P3)</t>
    </r>
  </si>
  <si>
    <t>SPC089:2</t>
  </si>
  <si>
    <r>
      <t xml:space="preserve">Pressure Differential </t>
    </r>
    <r>
      <rPr>
        <sz val="10"/>
        <rFont val="Tahoma"/>
        <family val="2"/>
      </rPr>
      <t xml:space="preserve">Final </t>
    </r>
    <r>
      <rPr>
        <sz val="10"/>
        <rFont val="Tahoma"/>
        <family val="2"/>
      </rPr>
      <t>(P3 - P4)</t>
    </r>
  </si>
  <si>
    <t>SPC089:3</t>
  </si>
  <si>
    <r>
      <t xml:space="preserve">Pressure Differential </t>
    </r>
    <r>
      <rPr>
        <sz val="10"/>
        <rFont val="Tahoma"/>
        <family val="2"/>
      </rPr>
      <t xml:space="preserve">Final </t>
    </r>
    <r>
      <rPr>
        <sz val="10"/>
        <rFont val="Tahoma"/>
        <family val="2"/>
      </rPr>
      <t>(P4 - P5)</t>
    </r>
  </si>
  <si>
    <t>SPC089:4</t>
  </si>
  <si>
    <t>Filtration Time</t>
  </si>
  <si>
    <r>
      <t>SPC08</t>
    </r>
    <r>
      <rPr>
        <sz val="10"/>
        <rFont val="Tahoma"/>
        <family val="2"/>
      </rPr>
      <t>9</t>
    </r>
  </si>
  <si>
    <t xml:space="preserve"> LPC @ 0.15µm</t>
  </si>
  <si>
    <t>Particles/mL</t>
  </si>
  <si>
    <t xml:space="preserve"> LPC @ 0.16µm</t>
  </si>
  <si>
    <t xml:space="preserve"> LPC @ 0.2µm</t>
  </si>
  <si>
    <t>18267.R01DG</t>
  </si>
  <si>
    <t>Dan G</t>
  </si>
  <si>
    <t>18261.R01XS</t>
  </si>
  <si>
    <r>
      <t xml:space="preserve">1. Reconfigure system for filtration by disconnecting the dispense heads from both bottles and reinstalling on the opposite bottle. 
2. Turn on pump to begin passing the solution through the system at the conditions indicated below. 
3. Vent any air from filter housings. 
4. Record the start time and all pressures indicated below.  
5. </t>
    </r>
    <r>
      <rPr>
        <sz val="10"/>
        <color rgb="FFFF0000"/>
        <rFont val="Tahoma"/>
        <family val="2"/>
      </rPr>
      <t>After 10 min of filtration, purge 100-mL, collect one 250-mL (Aicello® bottle) sample for FQC tests and one 100 mL sample for log sample.</t>
    </r>
    <r>
      <rPr>
        <sz val="10"/>
        <color indexed="8"/>
        <rFont val="Tahoma"/>
        <family val="2"/>
      </rPr>
      <t xml:space="preserve"> 
7. Record the End Date/Time.   
</t>
    </r>
  </si>
  <si>
    <r>
      <t xml:space="preserve">SH-JPB ML </t>
    </r>
    <r>
      <rPr>
        <b/>
        <sz val="10"/>
        <color theme="1"/>
        <rFont val="Calibri (Body)_x0000_"/>
      </rPr>
      <t>18267.R01DG (filtered)</t>
    </r>
  </si>
  <si>
    <t>80.57/19.42</t>
  </si>
  <si>
    <r>
      <t>ATU/</t>
    </r>
    <r>
      <rPr>
        <sz val="12"/>
        <color rgb="FF2337BA"/>
        <rFont val="Calibri (Body)_x0000_"/>
      </rPr>
      <t>QC</t>
    </r>
  </si>
  <si>
    <t>201704M1011Fr9</t>
  </si>
  <si>
    <t>V8G8HBI</t>
  </si>
  <si>
    <t>18275.R01XS</t>
  </si>
  <si>
    <t>0.01N HCL, 18275.R01XS: 1.007g 37% HCL (Acros cade 423790026, lot # A0385699, CAS # 7647-01-0) into ca. 250g diWater, then diluted to 1000g with diWater. PH around 2.</t>
  </si>
  <si>
    <t>Add all ingredients into the flask except HCl, mixing well at rt for 10-30 min (10:52-11:04pm)</t>
  </si>
  <si>
    <t>Slowly add HCl solution through meatering pump at 150ml/min. (10-30min) (11:04-11:14am)</t>
  </si>
  <si>
    <t>SH-JPB Polymer 4L scale (18275.R02XS)</t>
  </si>
  <si>
    <t>Take samples  to track MW.</t>
  </si>
  <si>
    <r>
      <t>Start Huber program at 11:14am. Huber set  T</t>
    </r>
    <r>
      <rPr>
        <vertAlign val="subscript"/>
        <sz val="12"/>
        <color rgb="FF000000"/>
        <rFont val="Calibri (Body)"/>
      </rPr>
      <t>p</t>
    </r>
    <r>
      <rPr>
        <sz val="12"/>
        <color rgb="FF000000"/>
        <rFont val="Calibri"/>
        <family val="2"/>
        <scheme val="minor"/>
      </rPr>
      <t xml:space="preserve"> (process), 25°C/20min, from 25 to 57°C/20min, 57°C/24 hours (1440min), from 57-20°C/20min. </t>
    </r>
  </si>
  <si>
    <t>Solvent transfer step 1: Acetone to PGMEA (10/4/2018)</t>
  </si>
  <si>
    <t>PGMEA, 2 times of solid</t>
  </si>
  <si>
    <t>2. Add PGMEA in dropping funnel then connect to the 4L reactor.  PGMEA 895.18g, B21030, B8130.714.</t>
  </si>
  <si>
    <t>5. pump starts while the reactor temperature at about 9.8 °C. 9:35am, 34Torr</t>
  </si>
  <si>
    <t xml:space="preserve">6. Increase temp to about 25C/internal at 10:00am, 36Torr  </t>
  </si>
  <si>
    <t>7. increase temp to 35°C at 11:00am, 45 Torr.  11:32am, PGMEA dropping complete.</t>
  </si>
  <si>
    <t>8. increase temp to 45°C at 12:40pm, 28 Torr</t>
  </si>
  <si>
    <t>9. increase temp to 50°C at 1:40pm, 23 Torr</t>
  </si>
  <si>
    <t>9.80°C/set 10°C</t>
  </si>
  <si>
    <t>set 50°C</t>
  </si>
  <si>
    <t>39.21/50</t>
  </si>
  <si>
    <t>42.16/50</t>
  </si>
  <si>
    <t>44.27/50</t>
  </si>
  <si>
    <t>Hit the 1500ml line on reactor wall with 134 rpm stirring. stop vacuum pump, stop huber</t>
  </si>
  <si>
    <t>Drain the chemical into a 4L aceillo bottle</t>
  </si>
  <si>
    <t>Sample-5</t>
  </si>
  <si>
    <t>Sample-6</t>
  </si>
  <si>
    <t>Sample-7</t>
  </si>
  <si>
    <t>Sample-8</t>
  </si>
  <si>
    <t>Sample-9</t>
  </si>
  <si>
    <t>Sample-10</t>
  </si>
  <si>
    <t xml:space="preserve">Submit all 10 samples for Mw-THF,  </t>
  </si>
  <si>
    <t>The reaction mixture remains in the reactor set at 0°C/process overnight waiting for analytical test results.</t>
  </si>
  <si>
    <t>80.54/19.47</t>
  </si>
  <si>
    <t>in acetone 18275.R01XS</t>
  </si>
  <si>
    <t>in PGMEA/PGEE, 18277.R01JC</t>
  </si>
  <si>
    <t xml:space="preserve">SH-JPB polymer </t>
  </si>
  <si>
    <t>Performed solvent exchange step, submitted sample for testing (SH-JPB polymer 18277.R01JC)</t>
  </si>
  <si>
    <t>ion exchange study.  Please see ion EX page</t>
  </si>
  <si>
    <t>EX time, hr</t>
  </si>
  <si>
    <t>Test frequency</t>
  </si>
  <si>
    <t>sample #1</t>
  </si>
  <si>
    <t>sample #2</t>
  </si>
  <si>
    <t>sample #3</t>
  </si>
  <si>
    <t>Beads: 650C, washed, g</t>
  </si>
  <si>
    <t>SH-JPB polymer filtered, g</t>
  </si>
  <si>
    <t>week 1, 2, 4, 8, 12</t>
  </si>
  <si>
    <t>QC parameters</t>
  </si>
  <si>
    <t>n@193</t>
  </si>
  <si>
    <t>k@193</t>
  </si>
  <si>
    <t>n@633</t>
  </si>
  <si>
    <t>dyn vis</t>
  </si>
  <si>
    <t>sample #4 (control)</t>
  </si>
  <si>
    <t>Beads loading</t>
  </si>
  <si>
    <t>Sample-11</t>
  </si>
  <si>
    <t>Remove the beads after done</t>
  </si>
  <si>
    <t>Store all the samples in room temperature</t>
  </si>
  <si>
    <t>General formulator</t>
  </si>
  <si>
    <t>Sample =</t>
  </si>
  <si>
    <t>desired Formulation size. g</t>
    <phoneticPr fontId="0" type="noConversion"/>
  </si>
  <si>
    <t>desired Formulation % solids</t>
    <phoneticPr fontId="0" type="noConversion"/>
  </si>
  <si>
    <t>desired solvent 1</t>
    <phoneticPr fontId="0" type="noConversion"/>
  </si>
  <si>
    <t>filtered PGEE</t>
  </si>
  <si>
    <t>desired solvent 2</t>
    <phoneticPr fontId="0" type="noConversion"/>
  </si>
  <si>
    <t>filtered PGMEA</t>
  </si>
  <si>
    <t>desired solvent 3</t>
    <phoneticPr fontId="0" type="noConversion"/>
  </si>
  <si>
    <t>filtered PGME</t>
  </si>
  <si>
    <t>desired solvent 4</t>
  </si>
  <si>
    <t>filtered Di-water</t>
  </si>
  <si>
    <t>desired % solvent 1</t>
    <phoneticPr fontId="0" type="noConversion"/>
  </si>
  <si>
    <t>desired % solvent 2</t>
    <phoneticPr fontId="0" type="noConversion"/>
  </si>
  <si>
    <t>desired % solvent 3</t>
    <phoneticPr fontId="0" type="noConversion"/>
  </si>
  <si>
    <t>desired % solvent 4</t>
  </si>
  <si>
    <t>type</t>
  </si>
  <si>
    <t>Componet 1</t>
  </si>
  <si>
    <t>polymer, SH-JPB</t>
  </si>
  <si>
    <t>in</t>
  </si>
  <si>
    <t>Componet 2</t>
  </si>
  <si>
    <t>Heraeus IMIDTEOS</t>
  </si>
  <si>
    <t>MM1810161k</t>
  </si>
  <si>
    <t>Componet 3</t>
  </si>
  <si>
    <t>Heraeus Malaic acid</t>
  </si>
  <si>
    <t>041416-5</t>
  </si>
  <si>
    <t>Componet 4</t>
  </si>
  <si>
    <t xml:space="preserve">Componet 5 </t>
  </si>
  <si>
    <t>Componet 6</t>
  </si>
  <si>
    <t>% to polymer solids</t>
  </si>
  <si>
    <t>%</t>
  </si>
  <si>
    <t>total solids (g)</t>
  </si>
  <si>
    <t>solvent added</t>
  </si>
  <si>
    <t>Amounts to add:</t>
  </si>
  <si>
    <t>weight of each solid</t>
  </si>
  <si>
    <t>weight to actually add</t>
  </si>
  <si>
    <t>di-water</t>
  </si>
  <si>
    <t>filtered di-water</t>
  </si>
  <si>
    <t>To Add</t>
  </si>
  <si>
    <t>Solid in solution</t>
    <phoneticPr fontId="0" type="noConversion"/>
  </si>
  <si>
    <t>Amount needed, g</t>
  </si>
  <si>
    <t>Added Amount, g</t>
  </si>
  <si>
    <t>solids added</t>
  </si>
  <si>
    <t>% to solids</t>
  </si>
  <si>
    <t>devation from desired</t>
  </si>
  <si>
    <t>18211.R03SC</t>
  </si>
  <si>
    <t>B7261.727</t>
  </si>
  <si>
    <t>B7271.971</t>
  </si>
  <si>
    <t>filtered Di Water</t>
  </si>
  <si>
    <t>18136.R02DG</t>
  </si>
  <si>
    <t xml:space="preserve">Total = </t>
  </si>
  <si>
    <t>total solids =</t>
  </si>
  <si>
    <t>formulation</t>
  </si>
  <si>
    <t>ML</t>
  </si>
  <si>
    <t>Submit tests to QC lab according to above schedule and test items</t>
  </si>
  <si>
    <t>18282.R01PL</t>
  </si>
  <si>
    <t>Pre-treat washed 650C beads by a single pass through  PGEE/PGMEA 80/20 solution</t>
  </si>
  <si>
    <t>NCH7667G-304.5 18284.R01PL</t>
  </si>
  <si>
    <t>F samples (1F, 2F, 3F and 4F) will be used for making final formulation (formulator in below)</t>
  </si>
  <si>
    <t>?</t>
  </si>
  <si>
    <t>ML Thickness</t>
  </si>
  <si>
    <t>Prepare 4x 1L aicello bottle, label them as SH-JPB EX sample 1 to sample 4</t>
  </si>
  <si>
    <t>Weigh filtered SH-JPB 18281.R02DG into the aicello bottle, 500g each</t>
  </si>
  <si>
    <t>Weigh pre-treated 650C beads according to required amount for sample 1-4</t>
  </si>
  <si>
    <t>Start immersion ion exchange rt for 24 hours (rotation on the wheel)</t>
  </si>
  <si>
    <t>Pass through 0.2 µm filter,  into 6x100ml aicello bottles for each sample, about 80g each, label example:</t>
  </si>
  <si>
    <t>Sample 1A, 1B, 1C, 1D, 1E and 1F, sample 2A, 2B, …</t>
  </si>
  <si>
    <t xml:space="preserve">A,B,C,D and E are used for ML aging study </t>
  </si>
  <si>
    <t>Film thickness</t>
  </si>
</sst>
</file>

<file path=xl/styles.xml><?xml version="1.0" encoding="utf-8"?>
<styleSheet xmlns="http://schemas.openxmlformats.org/spreadsheetml/2006/main" xmlns:mc="http://schemas.openxmlformats.org/markup-compatibility/2006" xmlns:x14ac="http://schemas.microsoft.com/office/spreadsheetml/2009/9/ac" mc:Ignorable="x14ac">
  <numFmts count="16">
    <numFmt numFmtId="164" formatCode="0.0000"/>
    <numFmt numFmtId="165" formatCode="0.000"/>
    <numFmt numFmtId="166" formatCode="0.00\ &quot;kg&quot;"/>
    <numFmt numFmtId="167" formatCode="0.00000"/>
    <numFmt numFmtId="168" formatCode="[$-409]m/d/yy\ h:mm\ AM/PM;@"/>
    <numFmt numFmtId="169" formatCode="&quot;±&quot;0.00"/>
    <numFmt numFmtId="170" formatCode="0\ &quot;psi&quot;"/>
    <numFmt numFmtId="171" formatCode="0.00\ &quot;Kg&quot;"/>
    <numFmt numFmtId="172" formatCode="&quot;+/-&quot;0.00"/>
    <numFmt numFmtId="173" formatCode="0.0\ &quot;Kg&quot;"/>
    <numFmt numFmtId="174" formatCode="0.0"/>
    <numFmt numFmtId="175" formatCode="0.000%"/>
    <numFmt numFmtId="176" formatCode="0.0000%"/>
    <numFmt numFmtId="177" formatCode="0.000000000"/>
    <numFmt numFmtId="178" formatCode="0.0000000"/>
    <numFmt numFmtId="179" formatCode="0.000000"/>
  </numFmts>
  <fonts count="70" x14ac:knownFonts="1">
    <font>
      <sz val="12"/>
      <color theme="1"/>
      <name val="Calibri"/>
      <family val="2"/>
      <scheme val="minor"/>
    </font>
    <font>
      <sz val="12"/>
      <color theme="1"/>
      <name val="Calibri"/>
      <family val="2"/>
      <scheme val="minor"/>
    </font>
    <font>
      <b/>
      <sz val="12"/>
      <color theme="1"/>
      <name val="Calibri"/>
      <family val="2"/>
      <scheme val="minor"/>
    </font>
    <font>
      <b/>
      <sz val="24"/>
      <color theme="1"/>
      <name val="Calibri"/>
      <family val="2"/>
      <scheme val="minor"/>
    </font>
    <font>
      <b/>
      <sz val="12"/>
      <color rgb="FF2337BA"/>
      <name val="Calibri"/>
      <family val="2"/>
      <scheme val="minor"/>
    </font>
    <font>
      <u/>
      <sz val="12"/>
      <color theme="10"/>
      <name val="Calibri"/>
      <family val="2"/>
      <scheme val="minor"/>
    </font>
    <font>
      <u/>
      <sz val="12"/>
      <color theme="11"/>
      <name val="Calibri"/>
      <family val="2"/>
      <scheme val="minor"/>
    </font>
    <font>
      <sz val="8"/>
      <name val="Calibri"/>
      <family val="2"/>
      <scheme val="minor"/>
    </font>
    <font>
      <b/>
      <sz val="8"/>
      <color theme="1"/>
      <name val="Calibri (Body)"/>
    </font>
    <font>
      <sz val="8"/>
      <color theme="1"/>
      <name val="Calibri (Body)"/>
    </font>
    <font>
      <sz val="12"/>
      <color rgb="FFFF0000"/>
      <name val="Calibri"/>
      <family val="2"/>
      <scheme val="minor"/>
    </font>
    <font>
      <b/>
      <sz val="14"/>
      <color rgb="FF2337BA"/>
      <name val="Calibri"/>
      <family val="2"/>
      <scheme val="minor"/>
    </font>
    <font>
      <b/>
      <sz val="14"/>
      <color theme="1"/>
      <name val="Calibri"/>
      <family val="2"/>
      <scheme val="minor"/>
    </font>
    <font>
      <sz val="14"/>
      <color rgb="FF2337BA"/>
      <name val="Calibri"/>
      <family val="2"/>
      <scheme val="minor"/>
    </font>
    <font>
      <sz val="12"/>
      <color rgb="FF2337BA"/>
      <name val="Calibri"/>
      <family val="2"/>
      <scheme val="minor"/>
    </font>
    <font>
      <sz val="14"/>
      <color theme="1"/>
      <name val="Calibri"/>
      <family val="2"/>
      <scheme val="minor"/>
    </font>
    <font>
      <sz val="24"/>
      <color theme="1"/>
      <name val="Calibri (Body)_x0000_"/>
    </font>
    <font>
      <sz val="12"/>
      <color rgb="FF000000"/>
      <name val="Calibri"/>
      <family val="2"/>
      <scheme val="minor"/>
    </font>
    <font>
      <sz val="12"/>
      <name val="Times New Roman"/>
      <family val="1"/>
    </font>
    <font>
      <b/>
      <sz val="16"/>
      <color rgb="FFFF0000"/>
      <name val="Calibri"/>
      <family val="2"/>
      <scheme val="minor"/>
    </font>
    <font>
      <b/>
      <sz val="12"/>
      <color rgb="FF000000"/>
      <name val="Calibri"/>
      <family val="2"/>
      <scheme val="minor"/>
    </font>
    <font>
      <vertAlign val="subscript"/>
      <sz val="12"/>
      <color rgb="FF000000"/>
      <name val="Calibri (Body)"/>
    </font>
    <font>
      <b/>
      <sz val="12"/>
      <color rgb="FFFF0000"/>
      <name val="Calibri"/>
      <family val="2"/>
      <scheme val="minor"/>
    </font>
    <font>
      <b/>
      <sz val="12"/>
      <color theme="1"/>
      <name val="Calibri (Body)_x0000_"/>
    </font>
    <font>
      <b/>
      <sz val="16"/>
      <color rgb="FF2337BA"/>
      <name val="Calibri"/>
      <family val="2"/>
      <scheme val="minor"/>
    </font>
    <font>
      <b/>
      <sz val="10"/>
      <color theme="1"/>
      <name val="Calibri (Body)_x0000_"/>
    </font>
    <font>
      <b/>
      <sz val="8"/>
      <color theme="1"/>
      <name val="Calibri (Body)_x0000_"/>
    </font>
    <font>
      <sz val="10"/>
      <name val="Geneva"/>
      <family val="2"/>
    </font>
    <font>
      <b/>
      <sz val="10"/>
      <color indexed="10"/>
      <name val="Arial"/>
      <family val="2"/>
    </font>
    <font>
      <b/>
      <sz val="10"/>
      <name val="Tahoma"/>
      <family val="2"/>
    </font>
    <font>
      <sz val="10"/>
      <name val="Tahoma"/>
      <family val="2"/>
    </font>
    <font>
      <b/>
      <sz val="18"/>
      <color indexed="8"/>
      <name val="Tahoma"/>
      <family val="2"/>
    </font>
    <font>
      <b/>
      <sz val="18"/>
      <name val="Tahoma"/>
      <family val="2"/>
    </font>
    <font>
      <sz val="10"/>
      <color indexed="12"/>
      <name val="Tahoma"/>
      <family val="2"/>
    </font>
    <font>
      <b/>
      <sz val="8"/>
      <color indexed="12"/>
      <name val="Tahoma"/>
      <family val="2"/>
    </font>
    <font>
      <sz val="10"/>
      <color indexed="8"/>
      <name val="Tahoma"/>
      <family val="2"/>
    </font>
    <font>
      <b/>
      <sz val="10"/>
      <color indexed="12"/>
      <name val="Tahoma"/>
      <family val="2"/>
    </font>
    <font>
      <sz val="9"/>
      <name val="Geneva"/>
      <family val="2"/>
    </font>
    <font>
      <b/>
      <sz val="10"/>
      <name val="Verdana"/>
      <family val="2"/>
    </font>
    <font>
      <sz val="10"/>
      <color indexed="55"/>
      <name val="Tahoma"/>
      <family val="2"/>
    </font>
    <font>
      <b/>
      <sz val="20"/>
      <name val="Tahoma"/>
      <family val="2"/>
    </font>
    <font>
      <b/>
      <sz val="10"/>
      <color rgb="FFFF0000"/>
      <name val="Tahoma"/>
      <family val="2"/>
    </font>
    <font>
      <b/>
      <i/>
      <sz val="7"/>
      <color indexed="8"/>
      <name val="Tahoma"/>
      <family val="2"/>
    </font>
    <font>
      <b/>
      <i/>
      <sz val="10"/>
      <color indexed="12"/>
      <name val="Tahoma"/>
      <family val="2"/>
    </font>
    <font>
      <b/>
      <sz val="10"/>
      <color indexed="10"/>
      <name val="Tahoma"/>
      <family val="2"/>
    </font>
    <font>
      <b/>
      <i/>
      <sz val="7"/>
      <name val="Tahoma"/>
      <family val="2"/>
    </font>
    <font>
      <b/>
      <sz val="7"/>
      <name val="Tahoma"/>
      <family val="2"/>
    </font>
    <font>
      <sz val="10"/>
      <name val="Verdana"/>
      <family val="2"/>
    </font>
    <font>
      <sz val="10"/>
      <color indexed="12"/>
      <name val="Verdana"/>
      <family val="2"/>
    </font>
    <font>
      <sz val="8"/>
      <name val="Tahoma"/>
      <family val="2"/>
    </font>
    <font>
      <sz val="10"/>
      <color rgb="FFFF0000"/>
      <name val="Tahoma"/>
      <family val="2"/>
    </font>
    <font>
      <b/>
      <u/>
      <sz val="10"/>
      <name val="Tahoma"/>
      <family val="2"/>
    </font>
    <font>
      <b/>
      <sz val="12"/>
      <name val="Tahoma"/>
      <family val="2"/>
    </font>
    <font>
      <b/>
      <sz val="10"/>
      <color theme="1"/>
      <name val="Tahoma"/>
      <family val="2"/>
    </font>
    <font>
      <sz val="10"/>
      <color theme="1"/>
      <name val="Tahoma"/>
      <family val="2"/>
    </font>
    <font>
      <sz val="12"/>
      <color rgb="FF2337BA"/>
      <name val="Calibri (Body)_x0000_"/>
    </font>
    <font>
      <b/>
      <sz val="12"/>
      <color theme="1"/>
      <name val="Times New Roman"/>
      <family val="1"/>
    </font>
    <font>
      <b/>
      <sz val="12"/>
      <color rgb="FFDD0806"/>
      <name val="Verdana"/>
      <family val="2"/>
    </font>
    <font>
      <b/>
      <sz val="14"/>
      <color rgb="FF0000D4"/>
      <name val="Verdana"/>
      <family val="2"/>
    </font>
    <font>
      <sz val="12"/>
      <name val="Verdana"/>
      <family val="2"/>
    </font>
    <font>
      <sz val="10"/>
      <color theme="2"/>
      <name val="Verdana"/>
      <family val="2"/>
    </font>
    <font>
      <b/>
      <sz val="10"/>
      <color rgb="FF0000D4"/>
      <name val="Verdana"/>
      <family val="2"/>
    </font>
    <font>
      <b/>
      <sz val="10"/>
      <color rgb="FFDD0806"/>
      <name val="Verdana"/>
      <family val="2"/>
    </font>
    <font>
      <b/>
      <sz val="10"/>
      <color rgb="FFFF0000"/>
      <name val="Verdana"/>
      <family val="2"/>
    </font>
    <font>
      <b/>
      <sz val="14"/>
      <name val="Verdana"/>
      <family val="2"/>
    </font>
    <font>
      <sz val="14"/>
      <name val="Verdana"/>
      <family val="2"/>
    </font>
    <font>
      <b/>
      <sz val="12"/>
      <color rgb="FF0000D4"/>
      <name val="Verdana"/>
      <family val="2"/>
    </font>
    <font>
      <sz val="14"/>
      <color rgb="FF2F2EC8"/>
      <name val="Verdana"/>
      <family val="2"/>
    </font>
    <font>
      <sz val="10"/>
      <color rgb="FF2F2EC8"/>
      <name val="Verdana"/>
      <family val="2"/>
    </font>
    <font>
      <sz val="10"/>
      <color rgb="FFFF0000"/>
      <name val="Verdana"/>
      <family val="2"/>
    </font>
  </fonts>
  <fills count="19">
    <fill>
      <patternFill patternType="none"/>
    </fill>
    <fill>
      <patternFill patternType="gray125"/>
    </fill>
    <fill>
      <patternFill patternType="solid">
        <fgColor theme="0" tint="-0.249977111117893"/>
        <bgColor indexed="64"/>
      </patternFill>
    </fill>
    <fill>
      <patternFill patternType="solid">
        <fgColor theme="0" tint="-0.14999847407452621"/>
        <bgColor indexed="64"/>
      </patternFill>
    </fill>
    <fill>
      <patternFill patternType="solid">
        <fgColor theme="5" tint="0.39997558519241921"/>
        <bgColor indexed="64"/>
      </patternFill>
    </fill>
    <fill>
      <patternFill patternType="solid">
        <fgColor theme="9" tint="0.39997558519241921"/>
        <bgColor indexed="64"/>
      </patternFill>
    </fill>
    <fill>
      <patternFill patternType="solid">
        <fgColor rgb="FFE4DFEC"/>
        <bgColor rgb="FF000000"/>
      </patternFill>
    </fill>
    <fill>
      <patternFill patternType="solid">
        <fgColor theme="7" tint="0.59999389629810485"/>
        <bgColor indexed="64"/>
      </patternFill>
    </fill>
    <fill>
      <patternFill patternType="solid">
        <fgColor theme="5" tint="0.59999389629810485"/>
        <bgColor indexed="64"/>
      </patternFill>
    </fill>
    <fill>
      <patternFill patternType="solid">
        <fgColor indexed="22"/>
        <bgColor indexed="64"/>
      </patternFill>
    </fill>
    <fill>
      <patternFill patternType="solid">
        <fgColor indexed="9"/>
        <bgColor indexed="64"/>
      </patternFill>
    </fill>
    <fill>
      <patternFill patternType="solid">
        <fgColor theme="4" tint="0.59999389629810485"/>
        <bgColor indexed="64"/>
      </patternFill>
    </fill>
    <fill>
      <patternFill patternType="solid">
        <fgColor theme="0"/>
        <bgColor indexed="64"/>
      </patternFill>
    </fill>
    <fill>
      <patternFill patternType="solid">
        <fgColor theme="0"/>
        <bgColor indexed="31"/>
      </patternFill>
    </fill>
    <fill>
      <patternFill patternType="solid">
        <fgColor indexed="22"/>
        <bgColor indexed="31"/>
      </patternFill>
    </fill>
    <fill>
      <patternFill patternType="solid">
        <fgColor rgb="FF99CCFF"/>
        <bgColor indexed="64"/>
      </patternFill>
    </fill>
    <fill>
      <patternFill patternType="solid">
        <fgColor indexed="44"/>
        <bgColor indexed="64"/>
      </patternFill>
    </fill>
    <fill>
      <patternFill patternType="solid">
        <fgColor rgb="FFFCF305"/>
        <bgColor rgb="FF000000"/>
      </patternFill>
    </fill>
    <fill>
      <patternFill patternType="solid">
        <fgColor rgb="FFCCFFCC"/>
        <bgColor rgb="FF000000"/>
      </patternFill>
    </fill>
  </fills>
  <borders count="41">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top/>
      <bottom style="thick">
        <color rgb="FFFF0000"/>
      </bottom>
      <diagonal/>
    </border>
    <border>
      <left style="thick">
        <color rgb="FFFFFF00"/>
      </left>
      <right/>
      <top style="thick">
        <color rgb="FFFFFF00"/>
      </top>
      <bottom style="thick">
        <color rgb="FFFFFF00"/>
      </bottom>
      <diagonal/>
    </border>
    <border>
      <left/>
      <right style="thick">
        <color rgb="FFFFFF00"/>
      </right>
      <top style="thick">
        <color rgb="FFFFFF00"/>
      </top>
      <bottom/>
      <diagonal/>
    </border>
    <border>
      <left style="medium">
        <color rgb="FF92D050"/>
      </left>
      <right style="medium">
        <color rgb="FF92D050"/>
      </right>
      <top style="medium">
        <color rgb="FF92D050"/>
      </top>
      <bottom style="medium">
        <color rgb="FF92D050"/>
      </bottom>
      <diagonal/>
    </border>
    <border>
      <left style="thin">
        <color theme="1"/>
      </left>
      <right style="thin">
        <color theme="1"/>
      </right>
      <top style="thin">
        <color theme="1"/>
      </top>
      <bottom style="thin">
        <color theme="1"/>
      </bottom>
      <diagonal/>
    </border>
    <border>
      <left style="thin">
        <color auto="1"/>
      </left>
      <right/>
      <top/>
      <bottom style="thin">
        <color auto="1"/>
      </bottom>
      <diagonal/>
    </border>
    <border>
      <left style="thin">
        <color auto="1"/>
      </left>
      <right/>
      <top/>
      <bottom/>
      <diagonal/>
    </border>
    <border>
      <left style="thin">
        <color theme="1"/>
      </left>
      <right/>
      <top style="thin">
        <color theme="1"/>
      </top>
      <bottom style="thin">
        <color theme="1"/>
      </bottom>
      <diagonal/>
    </border>
    <border>
      <left style="thin">
        <color theme="1"/>
      </left>
      <right style="thin">
        <color theme="1"/>
      </right>
      <top style="thin">
        <color theme="1"/>
      </top>
      <bottom/>
      <diagonal/>
    </border>
    <border>
      <left style="thin">
        <color auto="1"/>
      </left>
      <right style="thin">
        <color auto="1"/>
      </right>
      <top style="thin">
        <color auto="1"/>
      </top>
      <bottom/>
      <diagonal/>
    </border>
    <border>
      <left style="thin">
        <color auto="1"/>
      </left>
      <right/>
      <top style="thin">
        <color auto="1"/>
      </top>
      <bottom/>
      <diagonal/>
    </border>
    <border>
      <left style="thin">
        <color theme="1"/>
      </left>
      <right/>
      <top style="thin">
        <color theme="1"/>
      </top>
      <bottom/>
      <diagonal/>
    </border>
    <border>
      <left/>
      <right/>
      <top style="thin">
        <color auto="1"/>
      </top>
      <bottom/>
      <diagonal/>
    </border>
    <border>
      <left/>
      <right style="thin">
        <color auto="1"/>
      </right>
      <top style="thin">
        <color auto="1"/>
      </top>
      <bottom/>
      <diagonal/>
    </border>
    <border>
      <left/>
      <right style="thin">
        <color auto="1"/>
      </right>
      <top/>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indexed="8"/>
      </top>
      <bottom/>
      <diagonal/>
    </border>
    <border>
      <left/>
      <right/>
      <top style="thin">
        <color indexed="8"/>
      </top>
      <bottom/>
      <diagonal/>
    </border>
    <border>
      <left/>
      <right style="thin">
        <color indexed="8"/>
      </right>
      <top/>
      <bottom/>
      <diagonal/>
    </border>
    <border>
      <left style="thin">
        <color auto="1"/>
      </left>
      <right style="thin">
        <color auto="1"/>
      </right>
      <top style="thin">
        <color auto="1"/>
      </top>
      <bottom style="medium">
        <color auto="1"/>
      </bottom>
      <diagonal/>
    </border>
    <border>
      <left style="thin">
        <color indexed="8"/>
      </left>
      <right style="thin">
        <color indexed="8"/>
      </right>
      <top style="thin">
        <color auto="1"/>
      </top>
      <bottom style="medium">
        <color indexed="8"/>
      </bottom>
      <diagonal/>
    </border>
    <border>
      <left/>
      <right/>
      <top/>
      <bottom style="thin">
        <color indexed="8"/>
      </bottom>
      <diagonal/>
    </border>
    <border>
      <left/>
      <right style="thin">
        <color indexed="8"/>
      </right>
      <top/>
      <bottom style="thin">
        <color indexed="8"/>
      </bottom>
      <diagonal/>
    </border>
    <border>
      <left style="thin">
        <color indexed="8"/>
      </left>
      <right style="thin">
        <color indexed="8"/>
      </right>
      <top style="thin">
        <color indexed="8"/>
      </top>
      <bottom style="medium">
        <color auto="1"/>
      </bottom>
      <diagonal/>
    </border>
    <border>
      <left style="thin">
        <color indexed="8"/>
      </left>
      <right style="thin">
        <color auto="1"/>
      </right>
      <top style="thin">
        <color auto="1"/>
      </top>
      <bottom style="medium">
        <color auto="1"/>
      </bottom>
      <diagonal/>
    </border>
    <border>
      <left style="thin">
        <color auto="1"/>
      </left>
      <right/>
      <top style="medium">
        <color auto="1"/>
      </top>
      <bottom/>
      <diagonal/>
    </border>
    <border>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16">
    <xf numFmtId="0" fontId="0" fillId="0" borderId="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9" fontId="1" fillId="0" borderId="0" applyFon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27" fillId="0" borderId="0"/>
    <xf numFmtId="0" fontId="27" fillId="0" borderId="0"/>
    <xf numFmtId="0" fontId="37" fillId="0" borderId="0"/>
    <xf numFmtId="0" fontId="47" fillId="0" borderId="0"/>
    <xf numFmtId="0" fontId="37" fillId="0" borderId="0"/>
    <xf numFmtId="0" fontId="5" fillId="0" borderId="0" applyNumberFormat="0" applyFill="0" applyBorder="0" applyAlignment="0" applyProtection="0"/>
  </cellStyleXfs>
  <cellXfs count="540">
    <xf numFmtId="0" fontId="0" fillId="0" borderId="0" xfId="0"/>
    <xf numFmtId="0" fontId="3" fillId="0" borderId="0" xfId="0" applyFont="1"/>
    <xf numFmtId="0" fontId="0" fillId="0" borderId="0" xfId="0" applyAlignment="1">
      <alignment horizontal="center"/>
    </xf>
    <xf numFmtId="0" fontId="2" fillId="0" borderId="1" xfId="0" applyFont="1" applyBorder="1" applyAlignment="1">
      <alignment horizontal="right"/>
    </xf>
    <xf numFmtId="0" fontId="0" fillId="0" borderId="1" xfId="0" applyBorder="1" applyAlignment="1">
      <alignment horizontal="center"/>
    </xf>
    <xf numFmtId="0" fontId="0" fillId="0" borderId="1" xfId="0" applyBorder="1" applyAlignment="1">
      <alignment horizontal="center" vertical="center"/>
    </xf>
    <xf numFmtId="0" fontId="2" fillId="2" borderId="1" xfId="0" applyFont="1" applyFill="1" applyBorder="1" applyAlignment="1">
      <alignment horizontal="center" vertical="center" wrapText="1"/>
    </xf>
    <xf numFmtId="0" fontId="2" fillId="2" borderId="1" xfId="0" applyFont="1" applyFill="1" applyBorder="1" applyAlignment="1">
      <alignment horizontal="center" vertical="center"/>
    </xf>
    <xf numFmtId="0" fontId="2" fillId="0" borderId="1" xfId="0" applyFont="1" applyBorder="1"/>
    <xf numFmtId="164" fontId="0" fillId="0" borderId="1" xfId="0" applyNumberFormat="1" applyBorder="1" applyAlignment="1">
      <alignment horizontal="center" vertical="center"/>
    </xf>
    <xf numFmtId="0" fontId="2" fillId="0" borderId="1" xfId="0" applyFont="1" applyFill="1" applyBorder="1" applyAlignment="1">
      <alignment horizontal="right"/>
    </xf>
    <xf numFmtId="0" fontId="0" fillId="0" borderId="0" xfId="0" applyBorder="1" applyAlignment="1">
      <alignment horizontal="center"/>
    </xf>
    <xf numFmtId="0" fontId="0" fillId="0" borderId="0" xfId="0" applyBorder="1"/>
    <xf numFmtId="0" fontId="0" fillId="0" borderId="0" xfId="0" applyBorder="1" applyAlignment="1">
      <alignment horizontal="center" vertical="center"/>
    </xf>
    <xf numFmtId="0" fontId="0" fillId="0" borderId="1" xfId="0" applyFont="1" applyBorder="1" applyAlignment="1">
      <alignment horizontal="center"/>
    </xf>
    <xf numFmtId="2" fontId="0" fillId="0" borderId="1" xfId="0" applyNumberFormat="1" applyBorder="1" applyAlignment="1">
      <alignment horizontal="center" vertical="center"/>
    </xf>
    <xf numFmtId="165" fontId="0" fillId="0" borderId="0" xfId="0" applyNumberFormat="1" applyAlignment="1">
      <alignment horizontal="center"/>
    </xf>
    <xf numFmtId="0" fontId="2" fillId="0" borderId="0" xfId="0" applyFont="1" applyBorder="1" applyAlignment="1">
      <alignment horizontal="right"/>
    </xf>
    <xf numFmtId="0" fontId="0" fillId="0" borderId="2" xfId="0" applyBorder="1" applyAlignment="1">
      <alignment horizontal="center"/>
    </xf>
    <xf numFmtId="0" fontId="0" fillId="3" borderId="1" xfId="0" applyFont="1" applyFill="1" applyBorder="1" applyAlignment="1">
      <alignment horizontal="center"/>
    </xf>
    <xf numFmtId="11" fontId="0" fillId="0" borderId="2" xfId="0" applyNumberFormat="1" applyBorder="1" applyAlignment="1">
      <alignment horizontal="center" vertical="center"/>
    </xf>
    <xf numFmtId="0" fontId="0" fillId="0" borderId="1" xfId="0" applyFont="1" applyBorder="1" applyAlignment="1">
      <alignment horizontal="center" vertical="center"/>
    </xf>
    <xf numFmtId="165" fontId="0" fillId="0" borderId="1" xfId="0" applyNumberFormat="1" applyBorder="1" applyAlignment="1">
      <alignment horizontal="center" vertical="center"/>
    </xf>
    <xf numFmtId="0" fontId="2" fillId="0" borderId="1" xfId="0" applyFont="1" applyFill="1" applyBorder="1" applyAlignment="1">
      <alignment horizontal="right" wrapText="1"/>
    </xf>
    <xf numFmtId="0" fontId="0" fillId="5" borderId="1" xfId="0" applyFont="1" applyFill="1" applyBorder="1" applyAlignment="1">
      <alignment horizontal="center"/>
    </xf>
    <xf numFmtId="0" fontId="0" fillId="5" borderId="1" xfId="0" applyFont="1" applyFill="1" applyBorder="1" applyAlignment="1">
      <alignment horizontal="center" vertical="center"/>
    </xf>
    <xf numFmtId="0" fontId="0" fillId="0" borderId="1" xfId="0" applyBorder="1" applyAlignment="1">
      <alignment horizontal="right"/>
    </xf>
    <xf numFmtId="0" fontId="0" fillId="5" borderId="1" xfId="0" applyFont="1" applyFill="1" applyBorder="1" applyAlignment="1">
      <alignment horizontal="center" vertical="center" wrapText="1"/>
    </xf>
    <xf numFmtId="0" fontId="2" fillId="0" borderId="1" xfId="0" applyFont="1" applyFill="1" applyBorder="1" applyAlignment="1">
      <alignment horizontal="right" vertical="center" wrapText="1"/>
    </xf>
    <xf numFmtId="0" fontId="0" fillId="0" borderId="1" xfId="0" applyBorder="1"/>
    <xf numFmtId="0" fontId="0" fillId="0" borderId="2" xfId="0" applyBorder="1" applyAlignment="1">
      <alignment horizontal="center" vertical="center" wrapText="1"/>
    </xf>
    <xf numFmtId="0" fontId="0" fillId="3" borderId="1" xfId="0" applyFont="1" applyFill="1" applyBorder="1" applyAlignment="1">
      <alignment horizontal="center" vertical="center"/>
    </xf>
    <xf numFmtId="0" fontId="2" fillId="0" borderId="1" xfId="0" applyFont="1" applyBorder="1" applyAlignment="1">
      <alignment horizontal="right" wrapText="1"/>
    </xf>
    <xf numFmtId="0" fontId="2" fillId="0" borderId="1" xfId="0" applyFont="1" applyBorder="1" applyAlignment="1">
      <alignment horizontal="center" vertical="center" wrapText="1"/>
    </xf>
    <xf numFmtId="0" fontId="10" fillId="0" borderId="0" xfId="0" applyFont="1" applyBorder="1" applyAlignment="1">
      <alignment horizontal="center"/>
    </xf>
    <xf numFmtId="0" fontId="11" fillId="0" borderId="1" xfId="0" applyFont="1" applyBorder="1" applyAlignment="1">
      <alignment horizontal="center"/>
    </xf>
    <xf numFmtId="0" fontId="11" fillId="0" borderId="1" xfId="0" applyFont="1" applyBorder="1" applyAlignment="1">
      <alignment horizontal="center" vertical="center"/>
    </xf>
    <xf numFmtId="0" fontId="12" fillId="4" borderId="1" xfId="0" applyFont="1" applyFill="1" applyBorder="1" applyAlignment="1">
      <alignment horizontal="center" vertical="center"/>
    </xf>
    <xf numFmtId="2" fontId="0" fillId="0" borderId="0" xfId="0" applyNumberFormat="1" applyAlignment="1">
      <alignment vertical="center"/>
    </xf>
    <xf numFmtId="0" fontId="0" fillId="3" borderId="1" xfId="0" applyFont="1" applyFill="1" applyBorder="1" applyAlignment="1">
      <alignment horizontal="center" vertical="center" wrapText="1"/>
    </xf>
    <xf numFmtId="0" fontId="2" fillId="0" borderId="3" xfId="0" applyFont="1" applyFill="1" applyBorder="1" applyAlignment="1">
      <alignment horizontal="left"/>
    </xf>
    <xf numFmtId="0" fontId="2" fillId="0" borderId="4" xfId="0" applyFont="1" applyFill="1" applyBorder="1" applyAlignment="1">
      <alignment horizontal="left"/>
    </xf>
    <xf numFmtId="0" fontId="2" fillId="0" borderId="2" xfId="0" applyFont="1" applyFill="1" applyBorder="1" applyAlignment="1">
      <alignment horizontal="left"/>
    </xf>
    <xf numFmtId="10" fontId="0" fillId="0" borderId="0" xfId="5" applyNumberFormat="1" applyFont="1" applyAlignment="1">
      <alignment horizontal="center" vertical="center"/>
    </xf>
    <xf numFmtId="0" fontId="2" fillId="0" borderId="1" xfId="0" applyFont="1" applyBorder="1" applyAlignment="1">
      <alignment wrapText="1"/>
    </xf>
    <xf numFmtId="0" fontId="2" fillId="0" borderId="1" xfId="0" applyFont="1" applyBorder="1" applyAlignment="1">
      <alignment vertical="center" wrapText="1"/>
    </xf>
    <xf numFmtId="0" fontId="0" fillId="0" borderId="2" xfId="0" applyBorder="1" applyAlignment="1">
      <alignment horizontal="center" vertical="center"/>
    </xf>
    <xf numFmtId="165" fontId="13" fillId="0" borderId="1" xfId="0" applyNumberFormat="1" applyFont="1" applyBorder="1" applyAlignment="1">
      <alignment horizontal="center" vertical="center"/>
    </xf>
    <xf numFmtId="165" fontId="13" fillId="0" borderId="1" xfId="0" applyNumberFormat="1" applyFont="1" applyBorder="1" applyAlignment="1">
      <alignment horizontal="center"/>
    </xf>
    <xf numFmtId="0" fontId="0" fillId="0" borderId="3" xfId="0" applyFont="1" applyFill="1" applyBorder="1" applyAlignment="1">
      <alignment horizontal="right"/>
    </xf>
    <xf numFmtId="0" fontId="2" fillId="4" borderId="1" xfId="0" applyFont="1" applyFill="1" applyBorder="1" applyAlignment="1">
      <alignment horizontal="center" vertical="center"/>
    </xf>
    <xf numFmtId="165" fontId="0" fillId="0" borderId="1" xfId="0" applyNumberFormat="1" applyFont="1" applyBorder="1" applyAlignment="1">
      <alignment horizontal="center"/>
    </xf>
    <xf numFmtId="0" fontId="0" fillId="0" borderId="1" xfId="0" applyBorder="1" applyAlignment="1">
      <alignment wrapText="1"/>
    </xf>
    <xf numFmtId="0" fontId="4" fillId="0" borderId="1" xfId="0" applyFont="1" applyBorder="1" applyAlignment="1">
      <alignment horizontal="center"/>
    </xf>
    <xf numFmtId="165" fontId="14" fillId="0" borderId="1" xfId="0" applyNumberFormat="1" applyFont="1" applyBorder="1" applyAlignment="1">
      <alignment horizontal="center" vertical="center"/>
    </xf>
    <xf numFmtId="0" fontId="0" fillId="4" borderId="2" xfId="0" applyFont="1" applyFill="1" applyBorder="1" applyAlignment="1">
      <alignment horizontal="center"/>
    </xf>
    <xf numFmtId="0" fontId="2" fillId="4" borderId="2" xfId="0" applyFont="1" applyFill="1" applyBorder="1" applyAlignment="1">
      <alignment horizontal="center"/>
    </xf>
    <xf numFmtId="0" fontId="2" fillId="5" borderId="1" xfId="0" applyFont="1" applyFill="1" applyBorder="1" applyAlignment="1">
      <alignment horizontal="center" vertical="center"/>
    </xf>
    <xf numFmtId="0" fontId="0" fillId="0" borderId="0" xfId="0" applyAlignment="1">
      <alignment horizontal="center" vertical="center"/>
    </xf>
    <xf numFmtId="0" fontId="0" fillId="2" borderId="0" xfId="0" applyFill="1" applyBorder="1" applyAlignment="1">
      <alignment horizontal="center" vertical="center"/>
    </xf>
    <xf numFmtId="0" fontId="0" fillId="2" borderId="0" xfId="0" applyFill="1" applyBorder="1" applyAlignment="1">
      <alignment wrapText="1"/>
    </xf>
    <xf numFmtId="0" fontId="0" fillId="2" borderId="0" xfId="0" applyFill="1" applyBorder="1" applyAlignment="1">
      <alignment horizontal="center"/>
    </xf>
    <xf numFmtId="0" fontId="0" fillId="2" borderId="0" xfId="0" applyFill="1" applyBorder="1"/>
    <xf numFmtId="165" fontId="14" fillId="2" borderId="0" xfId="0" applyNumberFormat="1" applyFont="1" applyFill="1" applyBorder="1" applyAlignment="1">
      <alignment horizontal="center" vertical="center"/>
    </xf>
    <xf numFmtId="0" fontId="4" fillId="2" borderId="0" xfId="0" applyFont="1" applyFill="1" applyBorder="1" applyAlignment="1">
      <alignment horizontal="center"/>
    </xf>
    <xf numFmtId="2" fontId="0" fillId="2" borderId="0" xfId="0" applyNumberFormat="1" applyFill="1" applyAlignment="1">
      <alignment vertical="center"/>
    </xf>
    <xf numFmtId="10" fontId="0" fillId="2" borderId="0" xfId="5" applyNumberFormat="1" applyFont="1" applyFill="1" applyAlignment="1">
      <alignment horizontal="center" vertical="center"/>
    </xf>
    <xf numFmtId="0" fontId="0" fillId="2" borderId="0" xfId="0" applyFill="1" applyAlignment="1">
      <alignment horizontal="center" vertical="center"/>
    </xf>
    <xf numFmtId="0" fontId="0" fillId="2" borderId="0" xfId="0" applyFill="1"/>
    <xf numFmtId="0" fontId="2" fillId="0" borderId="1" xfId="0" applyFont="1" applyBorder="1" applyAlignment="1">
      <alignment horizontal="center" vertical="center"/>
    </xf>
    <xf numFmtId="14" fontId="0" fillId="0" borderId="0" xfId="0" applyNumberFormat="1" applyAlignment="1">
      <alignment horizontal="center"/>
    </xf>
    <xf numFmtId="0" fontId="2" fillId="4" borderId="1" xfId="0" applyFont="1" applyFill="1" applyBorder="1" applyAlignment="1">
      <alignment horizontal="center" vertical="center" wrapText="1"/>
    </xf>
    <xf numFmtId="0" fontId="16" fillId="0" borderId="0" xfId="0" applyFont="1"/>
    <xf numFmtId="0" fontId="0" fillId="0" borderId="5" xfId="0" applyBorder="1"/>
    <xf numFmtId="0" fontId="0" fillId="0" borderId="0" xfId="0" quotePrefix="1" applyAlignment="1">
      <alignment horizontal="center"/>
    </xf>
    <xf numFmtId="0" fontId="17" fillId="0" borderId="0" xfId="0" applyFont="1"/>
    <xf numFmtId="0" fontId="18" fillId="0" borderId="0" xfId="0" applyFont="1" applyAlignment="1">
      <alignment horizontal="left"/>
    </xf>
    <xf numFmtId="0" fontId="17" fillId="6" borderId="1" xfId="0" applyFont="1" applyFill="1" applyBorder="1"/>
    <xf numFmtId="0" fontId="17" fillId="6" borderId="1" xfId="0" applyFont="1" applyFill="1" applyBorder="1" applyAlignment="1">
      <alignment wrapText="1"/>
    </xf>
    <xf numFmtId="2" fontId="17" fillId="6" borderId="1" xfId="0" applyNumberFormat="1" applyFont="1" applyFill="1" applyBorder="1" applyAlignment="1">
      <alignment horizontal="center"/>
    </xf>
    <xf numFmtId="10" fontId="17" fillId="6" borderId="1" xfId="0" applyNumberFormat="1" applyFont="1" applyFill="1" applyBorder="1" applyAlignment="1">
      <alignment horizontal="center"/>
    </xf>
    <xf numFmtId="0" fontId="17" fillId="6" borderId="1" xfId="0" applyFont="1" applyFill="1" applyBorder="1" applyAlignment="1">
      <alignment vertical="center" wrapText="1"/>
    </xf>
    <xf numFmtId="10" fontId="17" fillId="6" borderId="1" xfId="0" applyNumberFormat="1" applyFont="1" applyFill="1" applyBorder="1" applyAlignment="1">
      <alignment horizontal="center" vertical="center"/>
    </xf>
    <xf numFmtId="165" fontId="19" fillId="0" borderId="0" xfId="0" applyNumberFormat="1" applyFont="1" applyAlignment="1">
      <alignment horizontal="center"/>
    </xf>
    <xf numFmtId="0" fontId="19" fillId="0" borderId="0" xfId="0" applyFont="1" applyAlignment="1">
      <alignment horizontal="right"/>
    </xf>
    <xf numFmtId="14" fontId="20" fillId="0" borderId="0" xfId="0" applyNumberFormat="1" applyFont="1" applyAlignment="1">
      <alignment horizontal="left"/>
    </xf>
    <xf numFmtId="0" fontId="20" fillId="0" borderId="0" xfId="0" applyFont="1"/>
    <xf numFmtId="165" fontId="17" fillId="0" borderId="0" xfId="0" applyNumberFormat="1" applyFont="1" applyAlignment="1">
      <alignment horizontal="center"/>
    </xf>
    <xf numFmtId="0" fontId="17" fillId="0" borderId="0" xfId="0" applyFont="1" applyAlignment="1">
      <alignment horizontal="center"/>
    </xf>
    <xf numFmtId="14" fontId="20" fillId="0" borderId="0" xfId="0" applyNumberFormat="1" applyFont="1" applyAlignment="1">
      <alignment horizontal="center"/>
    </xf>
    <xf numFmtId="14" fontId="17" fillId="0" borderId="0" xfId="0" applyNumberFormat="1" applyFont="1" applyAlignment="1">
      <alignment horizontal="center"/>
    </xf>
    <xf numFmtId="20" fontId="17" fillId="0" borderId="0" xfId="0" applyNumberFormat="1" applyFont="1" applyAlignment="1">
      <alignment horizontal="center"/>
    </xf>
    <xf numFmtId="0" fontId="17" fillId="0" borderId="1" xfId="0" applyFont="1" applyBorder="1" applyAlignment="1">
      <alignment horizontal="center"/>
    </xf>
    <xf numFmtId="0" fontId="17" fillId="0" borderId="1" xfId="0" applyFont="1" applyBorder="1" applyAlignment="1">
      <alignment horizontal="center" vertical="center"/>
    </xf>
    <xf numFmtId="10" fontId="0" fillId="6" borderId="1" xfId="0" applyNumberFormat="1" applyFont="1" applyFill="1" applyBorder="1" applyAlignment="1">
      <alignment horizontal="center" vertical="center"/>
    </xf>
    <xf numFmtId="10" fontId="0" fillId="6" borderId="1" xfId="0" applyNumberFormat="1" applyFont="1" applyFill="1" applyBorder="1" applyAlignment="1">
      <alignment horizontal="center"/>
    </xf>
    <xf numFmtId="0" fontId="2" fillId="0" borderId="0" xfId="0" applyFont="1" applyAlignment="1">
      <alignment horizontal="center" vertical="center"/>
    </xf>
    <xf numFmtId="9" fontId="0" fillId="0" borderId="1" xfId="0" applyNumberFormat="1" applyBorder="1" applyAlignment="1">
      <alignment horizontal="center" vertical="center"/>
    </xf>
    <xf numFmtId="0" fontId="2" fillId="2" borderId="1" xfId="0" applyFont="1" applyFill="1" applyBorder="1" applyAlignment="1">
      <alignment horizontal="center"/>
    </xf>
    <xf numFmtId="0" fontId="15" fillId="0" borderId="1" xfId="0" applyFont="1" applyFill="1" applyBorder="1" applyAlignment="1">
      <alignment horizontal="center"/>
    </xf>
    <xf numFmtId="10" fontId="0" fillId="0" borderId="0" xfId="0" applyNumberFormat="1" applyAlignment="1">
      <alignment horizontal="center"/>
    </xf>
    <xf numFmtId="0" fontId="0" fillId="0" borderId="1" xfId="0" applyFill="1" applyBorder="1" applyAlignment="1">
      <alignment horizontal="center"/>
    </xf>
    <xf numFmtId="10" fontId="12" fillId="0" borderId="1" xfId="5" applyNumberFormat="1" applyFont="1" applyBorder="1" applyAlignment="1">
      <alignment horizontal="center" vertical="center"/>
    </xf>
    <xf numFmtId="0" fontId="20" fillId="3" borderId="1" xfId="0" applyFont="1" applyFill="1" applyBorder="1" applyAlignment="1">
      <alignment horizontal="center"/>
    </xf>
    <xf numFmtId="0" fontId="0" fillId="5" borderId="2" xfId="0" applyFont="1" applyFill="1" applyBorder="1" applyAlignment="1">
      <alignment horizontal="center"/>
    </xf>
    <xf numFmtId="0" fontId="2" fillId="5" borderId="2" xfId="0" applyFont="1" applyFill="1" applyBorder="1" applyAlignment="1">
      <alignment horizontal="center"/>
    </xf>
    <xf numFmtId="0" fontId="0" fillId="4" borderId="1" xfId="0" applyFont="1" applyFill="1" applyBorder="1" applyAlignment="1">
      <alignment horizontal="center" vertical="center"/>
    </xf>
    <xf numFmtId="0" fontId="2" fillId="5" borderId="2" xfId="0" applyFont="1" applyFill="1" applyBorder="1" applyAlignment="1">
      <alignment horizontal="left"/>
    </xf>
    <xf numFmtId="0" fontId="11" fillId="0" borderId="1" xfId="0" applyFont="1" applyFill="1" applyBorder="1" applyAlignment="1">
      <alignment horizontal="center" vertical="center"/>
    </xf>
    <xf numFmtId="0" fontId="17" fillId="0" borderId="1" xfId="0" applyFont="1" applyBorder="1"/>
    <xf numFmtId="0" fontId="17" fillId="0" borderId="1" xfId="0" applyFont="1" applyBorder="1" applyAlignment="1">
      <alignment horizontal="center" vertical="center" wrapText="1"/>
    </xf>
    <xf numFmtId="10" fontId="11" fillId="3" borderId="1" xfId="0" applyNumberFormat="1" applyFont="1" applyFill="1" applyBorder="1" applyAlignment="1">
      <alignment horizontal="center" vertical="center"/>
    </xf>
    <xf numFmtId="2" fontId="17" fillId="6" borderId="1" xfId="0" applyNumberFormat="1" applyFont="1" applyFill="1" applyBorder="1" applyAlignment="1">
      <alignment horizontal="center" vertical="center"/>
    </xf>
    <xf numFmtId="0" fontId="22" fillId="0" borderId="0" xfId="0" applyFont="1"/>
    <xf numFmtId="0" fontId="2" fillId="0" borderId="1" xfId="0" applyFont="1" applyBorder="1" applyAlignment="1">
      <alignment horizontal="center"/>
    </xf>
    <xf numFmtId="0" fontId="10" fillId="0" borderId="0" xfId="0" applyFont="1"/>
    <xf numFmtId="10" fontId="0" fillId="0" borderId="1" xfId="5" applyNumberFormat="1" applyFont="1" applyBorder="1" applyAlignment="1">
      <alignment horizontal="center"/>
    </xf>
    <xf numFmtId="0" fontId="0" fillId="0" borderId="0" xfId="0" applyFont="1"/>
    <xf numFmtId="10" fontId="0" fillId="0" borderId="1" xfId="0" applyNumberFormat="1" applyFont="1" applyBorder="1" applyAlignment="1">
      <alignment horizontal="center" vertical="center"/>
    </xf>
    <xf numFmtId="2" fontId="0" fillId="0" borderId="0" xfId="0" applyNumberFormat="1"/>
    <xf numFmtId="2" fontId="0" fillId="0" borderId="0" xfId="0" applyNumberFormat="1" applyAlignment="1">
      <alignment horizontal="center"/>
    </xf>
    <xf numFmtId="2" fontId="11" fillId="6" borderId="1" xfId="0" applyNumberFormat="1" applyFont="1" applyFill="1" applyBorder="1" applyAlignment="1">
      <alignment horizontal="center"/>
    </xf>
    <xf numFmtId="0" fontId="17" fillId="6" borderId="1" xfId="0" applyFont="1" applyFill="1" applyBorder="1" applyAlignment="1">
      <alignment vertical="center"/>
    </xf>
    <xf numFmtId="0" fontId="12" fillId="5" borderId="1" xfId="0" applyFont="1" applyFill="1" applyBorder="1" applyAlignment="1">
      <alignment horizontal="center" vertical="center"/>
    </xf>
    <xf numFmtId="0" fontId="2" fillId="5" borderId="1" xfId="0" applyFont="1" applyFill="1" applyBorder="1" applyAlignment="1">
      <alignment horizontal="center" vertical="center" wrapText="1"/>
    </xf>
    <xf numFmtId="0" fontId="2" fillId="5" borderId="4" xfId="0" applyFont="1" applyFill="1" applyBorder="1" applyAlignment="1">
      <alignment horizontal="left"/>
    </xf>
    <xf numFmtId="2" fontId="0" fillId="0" borderId="1" xfId="0" applyNumberFormat="1" applyBorder="1" applyAlignment="1">
      <alignment horizontal="center"/>
    </xf>
    <xf numFmtId="2" fontId="11" fillId="3" borderId="7" xfId="0" applyNumberFormat="1" applyFont="1" applyFill="1" applyBorder="1" applyAlignment="1">
      <alignment horizontal="center" vertical="center"/>
    </xf>
    <xf numFmtId="20" fontId="0" fillId="0" borderId="0" xfId="0" applyNumberFormat="1" applyBorder="1" applyAlignment="1">
      <alignment horizontal="center" vertical="center"/>
    </xf>
    <xf numFmtId="2" fontId="0" fillId="0" borderId="0" xfId="0" applyNumberFormat="1" applyBorder="1" applyAlignment="1">
      <alignment horizontal="left" vertical="center"/>
    </xf>
    <xf numFmtId="0" fontId="0" fillId="0" borderId="0" xfId="0" applyBorder="1" applyAlignment="1">
      <alignment horizontal="left" vertical="center"/>
    </xf>
    <xf numFmtId="2" fontId="0" fillId="0" borderId="0" xfId="0" applyNumberFormat="1" applyBorder="1" applyAlignment="1">
      <alignment horizontal="center" vertical="center"/>
    </xf>
    <xf numFmtId="2" fontId="0" fillId="0" borderId="1" xfId="0" applyNumberFormat="1" applyFont="1" applyBorder="1" applyAlignment="1">
      <alignment horizontal="center"/>
    </xf>
    <xf numFmtId="0" fontId="12" fillId="0" borderId="0" xfId="0" applyFont="1" applyAlignment="1">
      <alignment horizontal="center"/>
    </xf>
    <xf numFmtId="0" fontId="4" fillId="3" borderId="3" xfId="0" applyFont="1" applyFill="1" applyBorder="1" applyAlignment="1">
      <alignment horizontal="center"/>
    </xf>
    <xf numFmtId="49" fontId="4" fillId="3" borderId="3" xfId="0" applyNumberFormat="1" applyFont="1" applyFill="1" applyBorder="1" applyAlignment="1">
      <alignment horizontal="center"/>
    </xf>
    <xf numFmtId="0" fontId="0" fillId="0" borderId="9" xfId="0" applyFont="1" applyFill="1" applyBorder="1" applyAlignment="1">
      <alignment horizontal="center"/>
    </xf>
    <xf numFmtId="49" fontId="0" fillId="0" borderId="9" xfId="0" applyNumberFormat="1" applyFont="1" applyFill="1" applyBorder="1" applyAlignment="1">
      <alignment horizontal="center"/>
    </xf>
    <xf numFmtId="0" fontId="0" fillId="0" borderId="3" xfId="0" applyFont="1" applyBorder="1" applyAlignment="1">
      <alignment horizontal="center"/>
    </xf>
    <xf numFmtId="0" fontId="2" fillId="2" borderId="10" xfId="0" applyFont="1" applyFill="1" applyBorder="1" applyAlignment="1">
      <alignment horizontal="center"/>
    </xf>
    <xf numFmtId="0" fontId="2" fillId="2" borderId="11" xfId="0" applyFont="1" applyFill="1" applyBorder="1" applyAlignment="1">
      <alignment horizontal="center"/>
    </xf>
    <xf numFmtId="0" fontId="2" fillId="2" borderId="9" xfId="0" applyFont="1" applyFill="1" applyBorder="1" applyAlignment="1">
      <alignment horizontal="center"/>
    </xf>
    <xf numFmtId="2" fontId="11" fillId="3" borderId="1" xfId="0" applyNumberFormat="1" applyFont="1" applyFill="1" applyBorder="1" applyAlignment="1">
      <alignment horizontal="center" vertical="center"/>
    </xf>
    <xf numFmtId="0" fontId="0" fillId="0" borderId="1" xfId="0" applyBorder="1" applyAlignment="1">
      <alignment vertical="center"/>
    </xf>
    <xf numFmtId="0" fontId="20" fillId="2" borderId="1" xfId="0" applyFont="1" applyFill="1" applyBorder="1" applyAlignment="1">
      <alignment horizontal="center"/>
    </xf>
    <xf numFmtId="10" fontId="12" fillId="0" borderId="0" xfId="5" applyNumberFormat="1" applyFont="1" applyBorder="1" applyAlignment="1">
      <alignment horizontal="center" vertical="center"/>
    </xf>
    <xf numFmtId="0" fontId="4" fillId="2" borderId="12" xfId="0" applyFont="1" applyFill="1" applyBorder="1" applyAlignment="1">
      <alignment horizontal="center"/>
    </xf>
    <xf numFmtId="0" fontId="2" fillId="2" borderId="13" xfId="0" applyFont="1" applyFill="1" applyBorder="1" applyAlignment="1">
      <alignment horizontal="center"/>
    </xf>
    <xf numFmtId="20" fontId="0" fillId="0" borderId="1" xfId="0" applyNumberFormat="1" applyBorder="1" applyAlignment="1">
      <alignment horizontal="center"/>
    </xf>
    <xf numFmtId="2" fontId="0" fillId="0" borderId="6" xfId="0" applyNumberFormat="1" applyFont="1" applyBorder="1" applyAlignment="1">
      <alignment horizontal="center"/>
    </xf>
    <xf numFmtId="2" fontId="0" fillId="0" borderId="0" xfId="0" applyNumberFormat="1" applyFont="1" applyAlignment="1">
      <alignment horizontal="center"/>
    </xf>
    <xf numFmtId="0" fontId="0" fillId="0" borderId="0" xfId="0" applyAlignment="1">
      <alignment horizontal="left"/>
    </xf>
    <xf numFmtId="0" fontId="0" fillId="0" borderId="0" xfId="0" applyFill="1" applyBorder="1" applyAlignment="1">
      <alignment horizontal="left"/>
    </xf>
    <xf numFmtId="2" fontId="0" fillId="4" borderId="1" xfId="0" applyNumberFormat="1" applyFont="1" applyFill="1" applyBorder="1" applyAlignment="1">
      <alignment horizontal="center" vertical="center"/>
    </xf>
    <xf numFmtId="0" fontId="0" fillId="0" borderId="1" xfId="0" applyBorder="1" applyAlignment="1">
      <alignment horizontal="center" vertical="center" wrapText="1"/>
    </xf>
    <xf numFmtId="2" fontId="19" fillId="0" borderId="0" xfId="0" applyNumberFormat="1" applyFont="1" applyAlignment="1">
      <alignment horizontal="center"/>
    </xf>
    <xf numFmtId="0" fontId="24" fillId="3" borderId="8" xfId="0" applyFont="1" applyFill="1" applyBorder="1" applyAlignment="1">
      <alignment horizontal="center" vertical="center"/>
    </xf>
    <xf numFmtId="0" fontId="0" fillId="0" borderId="0" xfId="0" applyAlignment="1">
      <alignment horizontal="right"/>
    </xf>
    <xf numFmtId="0" fontId="4" fillId="4" borderId="1" xfId="0" applyFont="1" applyFill="1" applyBorder="1" applyAlignment="1">
      <alignment horizontal="center" vertical="center"/>
    </xf>
    <xf numFmtId="0" fontId="4" fillId="0" borderId="4" xfId="0" applyFont="1" applyFill="1" applyBorder="1" applyAlignment="1">
      <alignment horizontal="left"/>
    </xf>
    <xf numFmtId="0" fontId="14" fillId="4" borderId="2" xfId="0" applyFont="1" applyFill="1" applyBorder="1" applyAlignment="1">
      <alignment horizontal="center"/>
    </xf>
    <xf numFmtId="0" fontId="4" fillId="4" borderId="2" xfId="0" applyFont="1" applyFill="1" applyBorder="1" applyAlignment="1">
      <alignment horizontal="center"/>
    </xf>
    <xf numFmtId="0" fontId="14" fillId="4" borderId="1" xfId="0" applyFont="1" applyFill="1" applyBorder="1" applyAlignment="1">
      <alignment horizontal="center" vertical="center"/>
    </xf>
    <xf numFmtId="0" fontId="2" fillId="0" borderId="14" xfId="0" applyFont="1" applyBorder="1"/>
    <xf numFmtId="0" fontId="0" fillId="0" borderId="15" xfId="0" applyFont="1" applyBorder="1" applyAlignment="1">
      <alignment horizontal="center"/>
    </xf>
    <xf numFmtId="0" fontId="4" fillId="3" borderId="15" xfId="0" applyFont="1" applyFill="1" applyBorder="1" applyAlignment="1">
      <alignment horizontal="center"/>
    </xf>
    <xf numFmtId="0" fontId="0" fillId="0" borderId="13" xfId="0" applyFont="1" applyFill="1" applyBorder="1" applyAlignment="1">
      <alignment horizontal="center"/>
    </xf>
    <xf numFmtId="0" fontId="4" fillId="2" borderId="16" xfId="0" applyFont="1" applyFill="1" applyBorder="1" applyAlignment="1">
      <alignment horizontal="center"/>
    </xf>
    <xf numFmtId="2" fontId="0" fillId="0" borderId="14" xfId="0" applyNumberFormat="1" applyBorder="1" applyAlignment="1">
      <alignment horizontal="center"/>
    </xf>
    <xf numFmtId="0" fontId="2" fillId="0" borderId="1" xfId="0" applyFont="1" applyFill="1" applyBorder="1"/>
    <xf numFmtId="0" fontId="4" fillId="2" borderId="1" xfId="0" applyFont="1" applyFill="1" applyBorder="1" applyAlignment="1">
      <alignment horizontal="center"/>
    </xf>
    <xf numFmtId="0" fontId="4" fillId="2" borderId="14" xfId="0" applyFont="1" applyFill="1" applyBorder="1" applyAlignment="1">
      <alignment horizontal="center"/>
    </xf>
    <xf numFmtId="0" fontId="0" fillId="2" borderId="1" xfId="0" applyFill="1" applyBorder="1"/>
    <xf numFmtId="0" fontId="22" fillId="2" borderId="1" xfId="0" applyFont="1" applyFill="1" applyBorder="1" applyAlignment="1">
      <alignment horizontal="center"/>
    </xf>
    <xf numFmtId="0" fontId="0" fillId="5" borderId="2" xfId="0" applyFill="1" applyBorder="1" applyAlignment="1">
      <alignment horizontal="center"/>
    </xf>
    <xf numFmtId="0" fontId="2" fillId="8" borderId="1" xfId="0" applyFont="1" applyFill="1" applyBorder="1" applyAlignment="1">
      <alignment horizontal="center" vertical="center" wrapText="1"/>
    </xf>
    <xf numFmtId="0" fontId="11" fillId="8" borderId="1" xfId="0" applyFont="1" applyFill="1" applyBorder="1" applyAlignment="1">
      <alignment horizontal="center" vertical="center"/>
    </xf>
    <xf numFmtId="0" fontId="4" fillId="8" borderId="1" xfId="0" applyFont="1" applyFill="1" applyBorder="1" applyAlignment="1">
      <alignment horizontal="center" vertical="center"/>
    </xf>
    <xf numFmtId="0" fontId="28" fillId="0" borderId="0" xfId="10" applyFont="1" applyAlignment="1">
      <alignment horizontal="left"/>
    </xf>
    <xf numFmtId="0" fontId="29" fillId="0" borderId="17" xfId="11" applyFont="1" applyBorder="1" applyProtection="1"/>
    <xf numFmtId="0" fontId="30" fillId="0" borderId="17" xfId="11" applyFont="1" applyBorder="1" applyProtection="1"/>
    <xf numFmtId="0" fontId="30" fillId="0" borderId="17" xfId="0" applyFont="1" applyBorder="1" applyProtection="1"/>
    <xf numFmtId="0" fontId="31" fillId="0" borderId="3" xfId="11" applyFont="1" applyBorder="1" applyAlignment="1" applyProtection="1">
      <alignment vertical="center"/>
    </xf>
    <xf numFmtId="0" fontId="31" fillId="0" borderId="4" xfId="11" applyFont="1" applyBorder="1" applyAlignment="1" applyProtection="1">
      <alignment vertical="center"/>
    </xf>
    <xf numFmtId="0" fontId="32" fillId="0" borderId="4" xfId="11" applyFont="1" applyBorder="1" applyAlignment="1" applyProtection="1">
      <alignment vertical="center"/>
    </xf>
    <xf numFmtId="0" fontId="32" fillId="0" borderId="4" xfId="11" applyFont="1" applyBorder="1" applyAlignment="1" applyProtection="1">
      <alignment horizontal="right" vertical="center"/>
    </xf>
    <xf numFmtId="0" fontId="29" fillId="0" borderId="15" xfId="11" applyFont="1" applyBorder="1" applyAlignment="1" applyProtection="1">
      <alignment horizontal="center" vertical="center"/>
    </xf>
    <xf numFmtId="0" fontId="29" fillId="0" borderId="17" xfId="11" applyFont="1" applyBorder="1" applyAlignment="1" applyProtection="1">
      <alignment horizontal="center" vertical="center"/>
    </xf>
    <xf numFmtId="0" fontId="30" fillId="0" borderId="17" xfId="0" applyFont="1" applyBorder="1" applyAlignment="1" applyProtection="1"/>
    <xf numFmtId="0" fontId="30" fillId="0" borderId="18" xfId="0" applyFont="1" applyBorder="1" applyAlignment="1" applyProtection="1"/>
    <xf numFmtId="0" fontId="30" fillId="0" borderId="11" xfId="0" applyFont="1" applyBorder="1" applyProtection="1"/>
    <xf numFmtId="0" fontId="30" fillId="0" borderId="0" xfId="0" applyFont="1" applyBorder="1" applyProtection="1"/>
    <xf numFmtId="0" fontId="30" fillId="0" borderId="19" xfId="0" applyFont="1" applyBorder="1" applyProtection="1"/>
    <xf numFmtId="0" fontId="30" fillId="0" borderId="3" xfId="11" applyFont="1" applyBorder="1" applyAlignment="1" applyProtection="1">
      <alignment horizontal="right" vertical="center"/>
    </xf>
    <xf numFmtId="49" fontId="33" fillId="9" borderId="1" xfId="11" applyNumberFormat="1" applyFont="1" applyFill="1" applyBorder="1" applyAlignment="1" applyProtection="1">
      <alignment horizontal="center" vertical="center"/>
      <protection locked="0"/>
    </xf>
    <xf numFmtId="0" fontId="34" fillId="10" borderId="11" xfId="0" applyFont="1" applyFill="1" applyBorder="1" applyAlignment="1" applyProtection="1">
      <alignment vertical="top" wrapText="1"/>
    </xf>
    <xf numFmtId="0" fontId="34" fillId="10" borderId="0" xfId="0" applyFont="1" applyFill="1" applyBorder="1" applyAlignment="1" applyProtection="1">
      <alignment vertical="top" wrapText="1"/>
    </xf>
    <xf numFmtId="0" fontId="35" fillId="0" borderId="1" xfId="0" applyFont="1" applyBorder="1" applyAlignment="1">
      <alignment horizontal="right" vertical="center"/>
    </xf>
    <xf numFmtId="0" fontId="33" fillId="9" borderId="1" xfId="0" applyFont="1" applyFill="1" applyBorder="1" applyAlignment="1">
      <alignment horizontal="center"/>
    </xf>
    <xf numFmtId="0" fontId="30" fillId="0" borderId="1" xfId="11" applyFont="1" applyBorder="1" applyAlignment="1" applyProtection="1">
      <alignment horizontal="right" vertical="center"/>
    </xf>
    <xf numFmtId="166" fontId="33" fillId="0" borderId="1" xfId="11" applyNumberFormat="1" applyFont="1" applyFill="1" applyBorder="1" applyAlignment="1" applyProtection="1">
      <alignment horizontal="center" vertical="center"/>
      <protection locked="0"/>
    </xf>
    <xf numFmtId="14" fontId="33" fillId="9" borderId="1" xfId="11" applyNumberFormat="1" applyFont="1" applyFill="1" applyBorder="1" applyAlignment="1" applyProtection="1">
      <alignment horizontal="center" vertical="center"/>
      <protection locked="0"/>
    </xf>
    <xf numFmtId="0" fontId="30" fillId="0" borderId="1" xfId="0" applyFont="1" applyBorder="1" applyAlignment="1">
      <alignment horizontal="right" vertical="center"/>
    </xf>
    <xf numFmtId="0" fontId="33" fillId="0" borderId="1" xfId="0" applyFont="1" applyFill="1" applyBorder="1" applyAlignment="1">
      <alignment horizontal="center"/>
    </xf>
    <xf numFmtId="0" fontId="30" fillId="0" borderId="15" xfId="11" applyFont="1" applyBorder="1" applyAlignment="1" applyProtection="1">
      <alignment horizontal="right" vertical="center"/>
    </xf>
    <xf numFmtId="0" fontId="33" fillId="9" borderId="14" xfId="11" applyNumberFormat="1" applyFont="1" applyFill="1" applyBorder="1" applyAlignment="1" applyProtection="1">
      <alignment horizontal="center" vertical="center"/>
      <protection locked="0"/>
    </xf>
    <xf numFmtId="0" fontId="30" fillId="0" borderId="0" xfId="0" applyFont="1" applyProtection="1"/>
    <xf numFmtId="0" fontId="35" fillId="0" borderId="1" xfId="11" applyFont="1" applyBorder="1" applyAlignment="1" applyProtection="1">
      <alignment horizontal="right" vertical="center"/>
    </xf>
    <xf numFmtId="0" fontId="33" fillId="9" borderId="1" xfId="11" quotePrefix="1" applyNumberFormat="1" applyFont="1" applyFill="1" applyBorder="1" applyAlignment="1" applyProtection="1">
      <alignment horizontal="center" vertical="center"/>
      <protection locked="0"/>
    </xf>
    <xf numFmtId="2" fontId="30" fillId="0" borderId="11" xfId="0" applyNumberFormat="1" applyFont="1" applyBorder="1" applyProtection="1"/>
    <xf numFmtId="2" fontId="30" fillId="0" borderId="0" xfId="0" applyNumberFormat="1" applyFont="1" applyBorder="1" applyProtection="1"/>
    <xf numFmtId="2" fontId="30" fillId="0" borderId="19" xfId="0" applyNumberFormat="1" applyFont="1" applyBorder="1" applyProtection="1"/>
    <xf numFmtId="0" fontId="35" fillId="0" borderId="0" xfId="0" applyFont="1" applyBorder="1" applyAlignment="1" applyProtection="1">
      <alignment horizontal="center"/>
    </xf>
    <xf numFmtId="0" fontId="39" fillId="0" borderId="0" xfId="0" applyFont="1" applyBorder="1" applyAlignment="1" applyProtection="1">
      <alignment horizontal="center"/>
    </xf>
    <xf numFmtId="0" fontId="35" fillId="0" borderId="20" xfId="0" applyFont="1" applyBorder="1" applyAlignment="1" applyProtection="1">
      <alignment horizontal="center"/>
    </xf>
    <xf numFmtId="0" fontId="30" fillId="0" borderId="1" xfId="0" applyFont="1" applyBorder="1" applyAlignment="1" applyProtection="1">
      <alignment horizontal="center"/>
    </xf>
    <xf numFmtId="165" fontId="35" fillId="0" borderId="21" xfId="0" applyNumberFormat="1" applyFont="1" applyBorder="1" applyAlignment="1" applyProtection="1">
      <alignment horizontal="center"/>
    </xf>
    <xf numFmtId="167" fontId="39" fillId="0" borderId="0" xfId="0" applyNumberFormat="1" applyFont="1" applyBorder="1" applyAlignment="1" applyProtection="1">
      <alignment horizontal="center"/>
    </xf>
    <xf numFmtId="0" fontId="35" fillId="0" borderId="20" xfId="0" applyFont="1" applyBorder="1" applyAlignment="1" applyProtection="1">
      <alignment horizontal="center" vertical="top" wrapText="1"/>
    </xf>
    <xf numFmtId="0" fontId="30" fillId="0" borderId="1" xfId="0" applyFont="1" applyBorder="1" applyAlignment="1" applyProtection="1">
      <alignment horizontal="center" vertical="top" wrapText="1"/>
    </xf>
    <xf numFmtId="0" fontId="30" fillId="0" borderId="21" xfId="0" applyFont="1" applyBorder="1" applyAlignment="1" applyProtection="1">
      <alignment horizontal="center" vertical="top" wrapText="1"/>
    </xf>
    <xf numFmtId="0" fontId="39" fillId="0" borderId="0" xfId="0" applyFont="1" applyBorder="1" applyProtection="1"/>
    <xf numFmtId="0" fontId="30" fillId="0" borderId="10" xfId="0" applyFont="1" applyBorder="1" applyProtection="1"/>
    <xf numFmtId="0" fontId="30" fillId="0" borderId="22" xfId="0" applyFont="1" applyBorder="1" applyProtection="1"/>
    <xf numFmtId="0" fontId="30" fillId="0" borderId="23" xfId="0" applyFont="1" applyBorder="1" applyProtection="1"/>
    <xf numFmtId="0" fontId="35" fillId="0" borderId="15" xfId="0" applyFont="1" applyBorder="1" applyAlignment="1" applyProtection="1"/>
    <xf numFmtId="0" fontId="35" fillId="0" borderId="17" xfId="0" applyFont="1" applyBorder="1" applyAlignment="1" applyProtection="1">
      <alignment horizontal="right" wrapText="1"/>
    </xf>
    <xf numFmtId="0" fontId="35" fillId="0" borderId="18" xfId="0" applyFont="1" applyBorder="1"/>
    <xf numFmtId="0" fontId="35" fillId="0" borderId="0" xfId="0" applyFont="1" applyBorder="1" applyProtection="1"/>
    <xf numFmtId="0" fontId="35" fillId="0" borderId="19" xfId="0" applyFont="1" applyBorder="1"/>
    <xf numFmtId="0" fontId="35" fillId="0" borderId="19" xfId="0" applyFont="1" applyBorder="1" applyProtection="1"/>
    <xf numFmtId="0" fontId="43" fillId="9" borderId="22" xfId="0" applyFont="1" applyFill="1" applyBorder="1" applyProtection="1"/>
    <xf numFmtId="0" fontId="43" fillId="0" borderId="17" xfId="0" applyFont="1" applyBorder="1" applyProtection="1"/>
    <xf numFmtId="0" fontId="44" fillId="0" borderId="17" xfId="0" applyFont="1" applyBorder="1" applyAlignment="1" applyProtection="1">
      <alignment horizontal="left"/>
    </xf>
    <xf numFmtId="0" fontId="30" fillId="0" borderId="17" xfId="0" applyFont="1" applyBorder="1"/>
    <xf numFmtId="0" fontId="30" fillId="0" borderId="18" xfId="0" applyFont="1" applyBorder="1"/>
    <xf numFmtId="0" fontId="30" fillId="0" borderId="19" xfId="0" applyFont="1" applyBorder="1"/>
    <xf numFmtId="0" fontId="30" fillId="0" borderId="0" xfId="0" applyFont="1" applyBorder="1" applyAlignment="1" applyProtection="1">
      <alignment vertical="center"/>
    </xf>
    <xf numFmtId="0" fontId="30" fillId="12" borderId="17" xfId="0" applyFont="1" applyFill="1" applyBorder="1" applyAlignment="1">
      <alignment horizontal="right" vertical="center"/>
    </xf>
    <xf numFmtId="168" fontId="33" fillId="13" borderId="18" xfId="0" applyNumberFormat="1" applyFont="1" applyFill="1" applyBorder="1" applyAlignment="1">
      <alignment horizontal="center" vertical="center"/>
    </xf>
    <xf numFmtId="18" fontId="30" fillId="12" borderId="0" xfId="0" applyNumberFormat="1" applyFont="1" applyFill="1" applyBorder="1" applyAlignment="1">
      <alignment horizontal="right" vertical="center"/>
    </xf>
    <xf numFmtId="168" fontId="33" fillId="13" borderId="28" xfId="0" applyNumberFormat="1" applyFont="1" applyFill="1" applyBorder="1" applyAlignment="1">
      <alignment horizontal="center" vertical="center"/>
    </xf>
    <xf numFmtId="0" fontId="30" fillId="0" borderId="29" xfId="0" applyFont="1" applyBorder="1" applyAlignment="1" applyProtection="1">
      <alignment horizontal="center"/>
    </xf>
    <xf numFmtId="0" fontId="30" fillId="0" borderId="30" xfId="0" applyNumberFormat="1" applyFont="1" applyBorder="1" applyAlignment="1" applyProtection="1">
      <alignment horizontal="center"/>
    </xf>
    <xf numFmtId="0" fontId="30" fillId="0" borderId="29" xfId="0" applyFont="1" applyFill="1" applyBorder="1" applyAlignment="1" applyProtection="1">
      <alignment horizontal="center" wrapText="1"/>
    </xf>
    <xf numFmtId="0" fontId="30" fillId="12" borderId="11" xfId="0" applyFont="1" applyFill="1" applyBorder="1" applyAlignment="1" applyProtection="1">
      <alignment horizontal="center" wrapText="1"/>
    </xf>
    <xf numFmtId="18" fontId="30" fillId="0" borderId="0" xfId="0" applyNumberFormat="1" applyFont="1" applyBorder="1" applyAlignment="1">
      <alignment horizontal="right" vertical="center"/>
    </xf>
    <xf numFmtId="0" fontId="0" fillId="0" borderId="28" xfId="0" applyBorder="1"/>
    <xf numFmtId="0" fontId="30" fillId="0" borderId="25" xfId="0" applyFont="1" applyBorder="1" applyAlignment="1" applyProtection="1">
      <alignment horizontal="center"/>
    </xf>
    <xf numFmtId="0" fontId="30" fillId="0" borderId="22" xfId="0" applyNumberFormat="1" applyFont="1" applyBorder="1" applyAlignment="1" applyProtection="1">
      <alignment horizontal="center"/>
    </xf>
    <xf numFmtId="165" fontId="33" fillId="9" borderId="25" xfId="0" applyNumberFormat="1" applyFont="1" applyFill="1" applyBorder="1" applyAlignment="1" applyProtection="1">
      <alignment horizontal="center"/>
      <protection locked="0"/>
    </xf>
    <xf numFmtId="0" fontId="30" fillId="12" borderId="11" xfId="0" applyFont="1" applyFill="1" applyBorder="1" applyAlignment="1" applyProtection="1">
      <alignment horizontal="center"/>
    </xf>
    <xf numFmtId="0" fontId="30" fillId="0" borderId="23" xfId="0" applyFont="1" applyBorder="1" applyAlignment="1" applyProtection="1">
      <alignment horizontal="center"/>
    </xf>
    <xf numFmtId="49" fontId="33" fillId="9" borderId="25" xfId="0" applyNumberFormat="1" applyFont="1" applyFill="1" applyBorder="1" applyAlignment="1" applyProtection="1">
      <alignment horizontal="center"/>
      <protection locked="0"/>
    </xf>
    <xf numFmtId="10" fontId="33" fillId="12" borderId="11" xfId="0" applyNumberFormat="1" applyFont="1" applyFill="1" applyBorder="1" applyAlignment="1" applyProtection="1">
      <alignment horizontal="center"/>
      <protection locked="0"/>
    </xf>
    <xf numFmtId="0" fontId="30" fillId="0" borderId="0" xfId="0" applyFont="1" applyBorder="1" applyAlignment="1" applyProtection="1">
      <alignment horizontal="center"/>
    </xf>
    <xf numFmtId="167" fontId="30" fillId="0" borderId="0" xfId="0" applyNumberFormat="1" applyFont="1" applyFill="1" applyBorder="1" applyAlignment="1" applyProtection="1">
      <alignment horizontal="center"/>
    </xf>
    <xf numFmtId="167" fontId="33" fillId="0" borderId="0" xfId="0" applyNumberFormat="1" applyFont="1" applyFill="1" applyBorder="1" applyAlignment="1" applyProtection="1">
      <alignment horizontal="center"/>
      <protection locked="0"/>
    </xf>
    <xf numFmtId="49" fontId="33" fillId="0" borderId="0" xfId="0" applyNumberFormat="1" applyFont="1" applyFill="1" applyBorder="1" applyAlignment="1" applyProtection="1">
      <alignment horizontal="center"/>
      <protection locked="0"/>
    </xf>
    <xf numFmtId="0" fontId="30" fillId="0" borderId="28" xfId="0" applyFont="1" applyBorder="1" applyAlignment="1" applyProtection="1">
      <alignment vertical="center"/>
    </xf>
    <xf numFmtId="10" fontId="33" fillId="12" borderId="0" xfId="0" applyNumberFormat="1" applyFont="1" applyFill="1" applyBorder="1" applyAlignment="1" applyProtection="1">
      <alignment horizontal="center"/>
      <protection locked="0"/>
    </xf>
    <xf numFmtId="0" fontId="43" fillId="14" borderId="31" xfId="0" applyFont="1" applyFill="1" applyBorder="1" applyAlignment="1" applyProtection="1">
      <alignment vertical="center"/>
    </xf>
    <xf numFmtId="0" fontId="30" fillId="0" borderId="27" xfId="0" applyFont="1" applyBorder="1" applyAlignment="1" applyProtection="1">
      <alignment vertical="center"/>
    </xf>
    <xf numFmtId="0" fontId="43" fillId="0" borderId="27" xfId="0" applyFont="1" applyBorder="1" applyAlignment="1" applyProtection="1">
      <alignment vertical="center"/>
    </xf>
    <xf numFmtId="0" fontId="44" fillId="0" borderId="27" xfId="0" applyFont="1" applyBorder="1" applyAlignment="1" applyProtection="1">
      <alignment horizontal="left" vertical="center"/>
    </xf>
    <xf numFmtId="0" fontId="30" fillId="0" borderId="0" xfId="0" applyFont="1" applyFill="1" applyBorder="1" applyProtection="1"/>
    <xf numFmtId="0" fontId="43" fillId="0" borderId="0" xfId="0" applyFont="1" applyFill="1" applyBorder="1" applyProtection="1"/>
    <xf numFmtId="0" fontId="44" fillId="0" borderId="0" xfId="0" applyFont="1" applyFill="1" applyBorder="1" applyAlignment="1" applyProtection="1">
      <alignment horizontal="left"/>
    </xf>
    <xf numFmtId="0" fontId="45" fillId="0" borderId="0" xfId="0" applyFont="1" applyBorder="1" applyAlignment="1" applyProtection="1">
      <alignment vertical="center"/>
    </xf>
    <xf numFmtId="0" fontId="43" fillId="0" borderId="0" xfId="0" applyFont="1" applyBorder="1" applyProtection="1"/>
    <xf numFmtId="0" fontId="44" fillId="10" borderId="0" xfId="0" applyFont="1" applyFill="1" applyBorder="1" applyAlignment="1" applyProtection="1">
      <alignment horizontal="center"/>
    </xf>
    <xf numFmtId="0" fontId="30" fillId="0" borderId="1" xfId="0" applyFont="1" applyFill="1" applyBorder="1" applyAlignment="1">
      <alignment horizontal="right" vertical="center"/>
    </xf>
    <xf numFmtId="168" fontId="33" fillId="2" borderId="1" xfId="0" applyNumberFormat="1" applyFont="1" applyFill="1" applyBorder="1"/>
    <xf numFmtId="18" fontId="30" fillId="0" borderId="1" xfId="0" applyNumberFormat="1" applyFont="1" applyFill="1" applyBorder="1" applyAlignment="1">
      <alignment horizontal="right" vertical="center" wrapText="1"/>
    </xf>
    <xf numFmtId="168" fontId="33" fillId="2" borderId="1" xfId="0" applyNumberFormat="1" applyFont="1" applyFill="1" applyBorder="1" applyAlignment="1">
      <alignment vertical="top" wrapText="1"/>
    </xf>
    <xf numFmtId="0" fontId="30" fillId="0" borderId="0" xfId="0" applyFont="1" applyFill="1" applyBorder="1" applyAlignment="1">
      <alignment horizontal="left" wrapText="1"/>
    </xf>
    <xf numFmtId="0" fontId="48" fillId="0" borderId="19" xfId="13" applyNumberFormat="1" applyFont="1" applyFill="1" applyBorder="1" applyAlignment="1" applyProtection="1">
      <alignment horizontal="center"/>
      <protection locked="0"/>
    </xf>
    <xf numFmtId="0" fontId="45" fillId="0" borderId="24" xfId="0" applyFont="1" applyFill="1" applyBorder="1" applyAlignment="1" applyProtection="1">
      <alignment vertical="center"/>
    </xf>
    <xf numFmtId="0" fontId="30" fillId="0" borderId="33" xfId="0" applyFont="1" applyBorder="1" applyAlignment="1" applyProtection="1">
      <alignment horizontal="center"/>
    </xf>
    <xf numFmtId="0" fontId="30" fillId="0" borderId="34" xfId="0" applyFont="1" applyFill="1" applyBorder="1" applyAlignment="1">
      <alignment horizontal="center"/>
    </xf>
    <xf numFmtId="0" fontId="30" fillId="0" borderId="37" xfId="0" quotePrefix="1" applyFont="1" applyFill="1" applyBorder="1" applyAlignment="1" applyProtection="1">
      <alignment horizontal="center"/>
    </xf>
    <xf numFmtId="168" fontId="33" fillId="2" borderId="1" xfId="0" applyNumberFormat="1" applyFont="1" applyFill="1" applyBorder="1" applyAlignment="1">
      <alignment horizontal="center"/>
    </xf>
    <xf numFmtId="0" fontId="49" fillId="0" borderId="37" xfId="0" applyFont="1" applyFill="1" applyBorder="1" applyAlignment="1">
      <alignment horizontal="center"/>
    </xf>
    <xf numFmtId="0" fontId="30" fillId="0" borderId="25" xfId="0" quotePrefix="1" applyFont="1" applyFill="1" applyBorder="1" applyAlignment="1" applyProtection="1">
      <alignment horizontal="center"/>
    </xf>
    <xf numFmtId="0" fontId="33" fillId="2" borderId="25" xfId="0" applyNumberFormat="1" applyFont="1" applyFill="1" applyBorder="1" applyAlignment="1">
      <alignment horizontal="center"/>
    </xf>
    <xf numFmtId="0" fontId="49" fillId="0" borderId="10" xfId="0" applyFont="1" applyFill="1" applyBorder="1" applyAlignment="1">
      <alignment horizontal="center"/>
    </xf>
    <xf numFmtId="0" fontId="30" fillId="0" borderId="11" xfId="0" applyFont="1" applyFill="1" applyBorder="1" applyAlignment="1">
      <alignment horizontal="left" wrapText="1"/>
    </xf>
    <xf numFmtId="1" fontId="30" fillId="0" borderId="25" xfId="0" applyNumberFormat="1" applyFont="1" applyFill="1" applyBorder="1" applyAlignment="1" applyProtection="1">
      <alignment horizontal="center"/>
    </xf>
    <xf numFmtId="1" fontId="30" fillId="2" borderId="25" xfId="0" applyNumberFormat="1" applyFont="1" applyFill="1" applyBorder="1" applyAlignment="1" applyProtection="1">
      <alignment horizontal="center"/>
    </xf>
    <xf numFmtId="0" fontId="30" fillId="0" borderId="1" xfId="0" applyFont="1" applyFill="1" applyBorder="1" applyAlignment="1">
      <alignment horizontal="center"/>
    </xf>
    <xf numFmtId="169" fontId="30" fillId="0" borderId="2" xfId="0" applyNumberFormat="1" applyFont="1" applyFill="1" applyBorder="1" applyAlignment="1" applyProtection="1">
      <alignment horizontal="center"/>
      <protection locked="0"/>
    </xf>
    <xf numFmtId="0" fontId="30" fillId="0" borderId="1" xfId="0" applyFont="1" applyBorder="1" applyAlignment="1">
      <alignment horizontal="center" vertical="top" wrapText="1"/>
    </xf>
    <xf numFmtId="170" fontId="43" fillId="2" borderId="25" xfId="0" applyNumberFormat="1" applyFont="1" applyFill="1" applyBorder="1" applyAlignment="1" applyProtection="1">
      <alignment horizontal="center"/>
      <protection locked="0"/>
    </xf>
    <xf numFmtId="0" fontId="30" fillId="0" borderId="11" xfId="0" applyFont="1" applyFill="1" applyBorder="1" applyAlignment="1">
      <alignment horizontal="center"/>
    </xf>
    <xf numFmtId="170" fontId="43" fillId="0" borderId="25" xfId="0" applyNumberFormat="1" applyFont="1" applyFill="1" applyBorder="1" applyAlignment="1" applyProtection="1">
      <alignment horizontal="center"/>
      <protection locked="0"/>
    </xf>
    <xf numFmtId="0" fontId="48" fillId="0" borderId="19" xfId="0" applyFont="1" applyFill="1" applyBorder="1" applyAlignment="1" applyProtection="1">
      <alignment horizontal="center"/>
      <protection locked="0"/>
    </xf>
    <xf numFmtId="168" fontId="30" fillId="0" borderId="1" xfId="0" applyNumberFormat="1" applyFont="1" applyFill="1" applyBorder="1" applyAlignment="1" applyProtection="1">
      <alignment horizontal="center"/>
      <protection locked="0"/>
    </xf>
    <xf numFmtId="168" fontId="33" fillId="2" borderId="1" xfId="0" applyNumberFormat="1" applyFont="1" applyFill="1" applyBorder="1" applyAlignment="1" applyProtection="1">
      <alignment horizontal="center"/>
      <protection locked="0"/>
    </xf>
    <xf numFmtId="0" fontId="49" fillId="0" borderId="1" xfId="0" applyFont="1" applyFill="1" applyBorder="1" applyAlignment="1">
      <alignment horizontal="center"/>
    </xf>
    <xf numFmtId="0" fontId="30" fillId="0" borderId="0" xfId="0" applyFont="1" applyFill="1" applyAlignment="1">
      <alignment horizontal="left" wrapText="1"/>
    </xf>
    <xf numFmtId="0" fontId="45" fillId="0" borderId="0" xfId="0" applyFont="1" applyFill="1" applyBorder="1" applyAlignment="1" applyProtection="1">
      <alignment vertical="center"/>
    </xf>
    <xf numFmtId="0" fontId="30" fillId="0" borderId="0" xfId="0" applyFont="1" applyFill="1" applyBorder="1" applyAlignment="1">
      <alignment horizontal="center"/>
    </xf>
    <xf numFmtId="2" fontId="30" fillId="0" borderId="0" xfId="0" applyNumberFormat="1" applyFont="1" applyFill="1" applyBorder="1" applyAlignment="1">
      <alignment horizontal="center"/>
    </xf>
    <xf numFmtId="2" fontId="43" fillId="0" borderId="0" xfId="0" applyNumberFormat="1" applyFont="1" applyFill="1" applyBorder="1" applyAlignment="1" applyProtection="1">
      <alignment horizontal="center"/>
      <protection locked="0"/>
    </xf>
    <xf numFmtId="0" fontId="45" fillId="0" borderId="22" xfId="0" applyFont="1" applyFill="1" applyBorder="1" applyAlignment="1" applyProtection="1">
      <alignment vertical="center"/>
    </xf>
    <xf numFmtId="18" fontId="30" fillId="12" borderId="17" xfId="0" applyNumberFormat="1" applyFont="1" applyFill="1" applyBorder="1" applyAlignment="1">
      <alignment horizontal="right" vertical="center" wrapText="1"/>
    </xf>
    <xf numFmtId="168" fontId="33" fillId="12" borderId="18" xfId="0" applyNumberFormat="1" applyFont="1" applyFill="1" applyBorder="1" applyAlignment="1">
      <alignment vertical="top" wrapText="1"/>
    </xf>
    <xf numFmtId="0" fontId="30" fillId="0" borderId="10" xfId="0" applyFont="1" applyFill="1" applyBorder="1" applyAlignment="1" applyProtection="1">
      <alignment vertical="top" wrapText="1"/>
    </xf>
    <xf numFmtId="0" fontId="30" fillId="0" borderId="22" xfId="0" applyFont="1" applyFill="1" applyBorder="1" applyAlignment="1" applyProtection="1">
      <alignment vertical="top" wrapText="1"/>
    </xf>
    <xf numFmtId="0" fontId="30" fillId="0" borderId="25" xfId="0" applyFont="1" applyFill="1" applyBorder="1" applyAlignment="1">
      <alignment horizontal="center"/>
    </xf>
    <xf numFmtId="2" fontId="30" fillId="0" borderId="25" xfId="0" applyNumberFormat="1" applyFont="1" applyFill="1" applyBorder="1" applyAlignment="1">
      <alignment horizontal="center"/>
    </xf>
    <xf numFmtId="2" fontId="43" fillId="0" borderId="25" xfId="0" applyNumberFormat="1" applyFont="1" applyFill="1" applyBorder="1" applyAlignment="1" applyProtection="1">
      <alignment horizontal="center"/>
    </xf>
    <xf numFmtId="0" fontId="45" fillId="0" borderId="25" xfId="0" applyFont="1" applyFill="1" applyBorder="1" applyAlignment="1" applyProtection="1">
      <alignment vertical="center"/>
    </xf>
    <xf numFmtId="0" fontId="43" fillId="0" borderId="10" xfId="0" applyFont="1" applyFill="1" applyBorder="1" applyProtection="1"/>
    <xf numFmtId="0" fontId="44" fillId="0" borderId="0" xfId="0" applyFont="1" applyFill="1" applyBorder="1" applyAlignment="1" applyProtection="1">
      <alignment horizontal="center"/>
    </xf>
    <xf numFmtId="0" fontId="30" fillId="0" borderId="0" xfId="14" applyFont="1" applyBorder="1" applyAlignment="1" applyProtection="1">
      <alignment vertical="top"/>
    </xf>
    <xf numFmtId="0" fontId="30" fillId="0" borderId="0" xfId="14" applyFont="1" applyBorder="1" applyProtection="1"/>
    <xf numFmtId="0" fontId="30" fillId="0" borderId="0" xfId="14" applyFont="1" applyBorder="1" applyAlignment="1" applyProtection="1">
      <alignment horizontal="center"/>
    </xf>
    <xf numFmtId="22" fontId="33" fillId="9" borderId="1" xfId="0" applyNumberFormat="1" applyFont="1" applyFill="1" applyBorder="1"/>
    <xf numFmtId="22" fontId="33" fillId="12" borderId="18" xfId="0" applyNumberFormat="1" applyFont="1" applyFill="1" applyBorder="1" applyAlignment="1">
      <alignment vertical="top" wrapText="1"/>
    </xf>
    <xf numFmtId="0" fontId="30" fillId="0" borderId="0" xfId="0" applyFont="1" applyFill="1" applyBorder="1" applyAlignment="1"/>
    <xf numFmtId="18" fontId="33" fillId="0" borderId="19" xfId="0" applyNumberFormat="1" applyFont="1" applyFill="1" applyBorder="1"/>
    <xf numFmtId="0" fontId="30" fillId="0" borderId="1" xfId="0" applyFont="1" applyFill="1" applyBorder="1" applyAlignment="1">
      <alignment horizontal="right"/>
    </xf>
    <xf numFmtId="171" fontId="48" fillId="9" borderId="1" xfId="0" applyNumberFormat="1" applyFont="1" applyFill="1" applyBorder="1" applyAlignment="1" applyProtection="1">
      <alignment horizontal="center" vertical="center"/>
    </xf>
    <xf numFmtId="166" fontId="30" fillId="12" borderId="1" xfId="0" applyNumberFormat="1" applyFont="1" applyFill="1" applyBorder="1" applyAlignment="1" applyProtection="1">
      <alignment horizontal="center" vertical="center"/>
    </xf>
    <xf numFmtId="0" fontId="30" fillId="0" borderId="19" xfId="0" applyFont="1" applyFill="1" applyBorder="1" applyProtection="1"/>
    <xf numFmtId="0" fontId="43" fillId="2" borderId="22" xfId="0" applyFont="1" applyFill="1" applyBorder="1" applyProtection="1"/>
    <xf numFmtId="0" fontId="30" fillId="0" borderId="0" xfId="0" applyFont="1" applyFill="1" applyBorder="1" applyAlignment="1" applyProtection="1">
      <alignment horizontal="right"/>
    </xf>
    <xf numFmtId="172" fontId="30" fillId="0" borderId="0" xfId="0" applyNumberFormat="1" applyFont="1" applyFill="1" applyBorder="1" applyProtection="1">
      <protection locked="0"/>
    </xf>
    <xf numFmtId="18" fontId="33" fillId="12" borderId="18" xfId="0" applyNumberFormat="1" applyFont="1" applyFill="1" applyBorder="1"/>
    <xf numFmtId="18" fontId="30" fillId="12" borderId="0" xfId="0" applyNumberFormat="1" applyFont="1" applyFill="1" applyBorder="1" applyAlignment="1">
      <alignment horizontal="right" vertical="center" wrapText="1"/>
    </xf>
    <xf numFmtId="18" fontId="33" fillId="12" borderId="19" xfId="0" applyNumberFormat="1" applyFont="1" applyFill="1" applyBorder="1" applyAlignment="1">
      <alignment vertical="top" wrapText="1"/>
    </xf>
    <xf numFmtId="18" fontId="30" fillId="0" borderId="0" xfId="0" applyNumberFormat="1" applyFont="1" applyBorder="1" applyAlignment="1">
      <alignment horizontal="right" vertical="center" wrapText="1"/>
    </xf>
    <xf numFmtId="18" fontId="33" fillId="0" borderId="19" xfId="0" applyNumberFormat="1" applyFont="1" applyFill="1" applyBorder="1" applyAlignment="1">
      <alignment vertical="top" wrapText="1"/>
    </xf>
    <xf numFmtId="0" fontId="0" fillId="0" borderId="11" xfId="0" applyBorder="1" applyAlignment="1">
      <alignment vertical="top" wrapText="1"/>
    </xf>
    <xf numFmtId="0" fontId="0" fillId="0" borderId="0" xfId="0" applyAlignment="1">
      <alignment vertical="top" wrapText="1"/>
    </xf>
    <xf numFmtId="0" fontId="30" fillId="0" borderId="0" xfId="0" applyFont="1" applyFill="1" applyBorder="1"/>
    <xf numFmtId="0" fontId="30" fillId="0" borderId="19" xfId="0" applyFont="1" applyFill="1" applyBorder="1"/>
    <xf numFmtId="0" fontId="30" fillId="0" borderId="0" xfId="0" applyFont="1" applyFill="1" applyProtection="1"/>
    <xf numFmtId="168" fontId="33" fillId="12" borderId="18" xfId="0" applyNumberFormat="1" applyFont="1" applyFill="1" applyBorder="1"/>
    <xf numFmtId="168" fontId="33" fillId="12" borderId="19" xfId="0" applyNumberFormat="1" applyFont="1" applyFill="1" applyBorder="1" applyAlignment="1">
      <alignment vertical="top" wrapText="1"/>
    </xf>
    <xf numFmtId="18" fontId="30" fillId="10" borderId="0" xfId="0" applyNumberFormat="1" applyFont="1" applyFill="1" applyBorder="1" applyAlignment="1">
      <alignment wrapText="1"/>
    </xf>
    <xf numFmtId="18" fontId="33" fillId="10" borderId="19" xfId="0" applyNumberFormat="1" applyFont="1" applyFill="1" applyBorder="1" applyAlignment="1">
      <alignment vertical="top" wrapText="1"/>
    </xf>
    <xf numFmtId="0" fontId="51" fillId="0" borderId="0" xfId="0" applyFont="1" applyAlignment="1" applyProtection="1"/>
    <xf numFmtId="0" fontId="30" fillId="10" borderId="1" xfId="0" applyFont="1" applyFill="1" applyBorder="1" applyAlignment="1">
      <alignment horizontal="center"/>
    </xf>
    <xf numFmtId="170" fontId="53" fillId="15" borderId="25" xfId="0" applyNumberFormat="1" applyFont="1" applyFill="1" applyBorder="1" applyAlignment="1" applyProtection="1">
      <alignment horizontal="center"/>
    </xf>
    <xf numFmtId="1" fontId="30" fillId="10" borderId="1" xfId="0" applyNumberFormat="1" applyFont="1" applyFill="1" applyBorder="1" applyAlignment="1" applyProtection="1">
      <alignment horizontal="center"/>
    </xf>
    <xf numFmtId="0" fontId="29" fillId="0" borderId="0" xfId="0" applyFont="1" applyProtection="1"/>
    <xf numFmtId="49" fontId="30" fillId="10" borderId="1" xfId="0" applyNumberFormat="1" applyFont="1" applyFill="1" applyBorder="1" applyAlignment="1" applyProtection="1">
      <alignment horizontal="center"/>
    </xf>
    <xf numFmtId="173" fontId="53" fillId="15" borderId="1" xfId="0" applyNumberFormat="1" applyFont="1" applyFill="1" applyBorder="1" applyAlignment="1" applyProtection="1">
      <alignment horizontal="center"/>
    </xf>
    <xf numFmtId="1" fontId="30" fillId="12" borderId="1" xfId="0" applyNumberFormat="1" applyFont="1" applyFill="1" applyBorder="1" applyAlignment="1" applyProtection="1">
      <alignment horizontal="center"/>
    </xf>
    <xf numFmtId="174" fontId="29" fillId="16" borderId="25" xfId="0" applyNumberFormat="1" applyFont="1" applyFill="1" applyBorder="1" applyAlignment="1" applyProtection="1">
      <alignment horizontal="center"/>
      <protection locked="0"/>
    </xf>
    <xf numFmtId="0" fontId="54" fillId="0" borderId="25" xfId="0" applyFont="1" applyBorder="1" applyAlignment="1">
      <alignment horizontal="center"/>
    </xf>
    <xf numFmtId="0" fontId="11" fillId="8" borderId="1" xfId="0" applyFont="1" applyFill="1" applyBorder="1" applyAlignment="1">
      <alignment horizontal="center"/>
    </xf>
    <xf numFmtId="0" fontId="40" fillId="11" borderId="24" xfId="0" applyFont="1" applyFill="1" applyBorder="1" applyAlignment="1" applyProtection="1">
      <alignment horizontal="center"/>
    </xf>
    <xf numFmtId="0" fontId="40" fillId="12" borderId="24" xfId="0" applyFont="1" applyFill="1" applyBorder="1" applyAlignment="1" applyProtection="1">
      <alignment horizontal="center"/>
    </xf>
    <xf numFmtId="0" fontId="30" fillId="0" borderId="0" xfId="0" applyFont="1" applyBorder="1" applyAlignment="1" applyProtection="1">
      <alignment horizontal="left" vertical="top" wrapText="1"/>
    </xf>
    <xf numFmtId="0" fontId="35" fillId="0" borderId="11" xfId="0" applyFont="1" applyFill="1" applyBorder="1" applyAlignment="1" applyProtection="1">
      <alignment horizontal="left" vertical="top" wrapText="1"/>
    </xf>
    <xf numFmtId="0" fontId="35" fillId="0" borderId="0" xfId="0" applyFont="1" applyFill="1" applyBorder="1" applyAlignment="1" applyProtection="1">
      <alignment horizontal="left" vertical="top" wrapText="1"/>
    </xf>
    <xf numFmtId="0" fontId="45" fillId="0" borderId="11" xfId="0" applyFont="1" applyFill="1" applyBorder="1" applyAlignment="1" applyProtection="1">
      <alignment horizontal="center" vertical="center" wrapText="1"/>
    </xf>
    <xf numFmtId="0" fontId="30" fillId="0" borderId="29" xfId="0" applyFont="1" applyFill="1" applyBorder="1" applyAlignment="1">
      <alignment horizontal="center"/>
    </xf>
    <xf numFmtId="0" fontId="30" fillId="0" borderId="10" xfId="0" applyFont="1" applyFill="1" applyBorder="1" applyAlignment="1">
      <alignment horizontal="center"/>
    </xf>
    <xf numFmtId="0" fontId="40" fillId="11" borderId="24" xfId="0" applyFont="1" applyFill="1" applyBorder="1" applyAlignment="1" applyProtection="1">
      <alignment horizontal="center" vertical="top"/>
    </xf>
    <xf numFmtId="0" fontId="29" fillId="0" borderId="1" xfId="0" applyFont="1" applyBorder="1" applyAlignment="1" applyProtection="1">
      <alignment horizontal="center"/>
    </xf>
    <xf numFmtId="0" fontId="4" fillId="8" borderId="1" xfId="0" applyFont="1" applyFill="1" applyBorder="1" applyAlignment="1">
      <alignment horizontal="center" vertical="center" wrapText="1"/>
    </xf>
    <xf numFmtId="0" fontId="17" fillId="0" borderId="0" xfId="0" applyFont="1" applyFill="1" applyBorder="1"/>
    <xf numFmtId="0" fontId="17" fillId="0" borderId="0" xfId="0" applyFont="1" applyFill="1" applyBorder="1" applyAlignment="1">
      <alignment horizontal="center"/>
    </xf>
    <xf numFmtId="14" fontId="22" fillId="0" borderId="0" xfId="0" applyNumberFormat="1" applyFont="1" applyAlignment="1">
      <alignment horizontal="center"/>
    </xf>
    <xf numFmtId="2" fontId="10" fillId="0" borderId="0" xfId="0" applyNumberFormat="1" applyFont="1" applyAlignment="1">
      <alignment horizontal="center"/>
    </xf>
    <xf numFmtId="2" fontId="10" fillId="0" borderId="0" xfId="0" applyNumberFormat="1" applyFont="1"/>
    <xf numFmtId="0" fontId="10" fillId="0" borderId="0" xfId="0" applyFont="1" applyBorder="1" applyAlignment="1">
      <alignment horizontal="center" vertical="center"/>
    </xf>
    <xf numFmtId="0" fontId="10" fillId="0" borderId="0" xfId="0" applyFont="1" applyFill="1" applyBorder="1"/>
    <xf numFmtId="0" fontId="10" fillId="0" borderId="0" xfId="0" applyFont="1" applyFill="1" applyBorder="1" applyAlignment="1">
      <alignment horizontal="center"/>
    </xf>
    <xf numFmtId="0" fontId="11" fillId="3" borderId="1" xfId="0" applyFont="1" applyFill="1" applyBorder="1" applyAlignment="1">
      <alignment horizontal="center" vertical="center"/>
    </xf>
    <xf numFmtId="165" fontId="11" fillId="3" borderId="1" xfId="0" applyNumberFormat="1" applyFont="1" applyFill="1" applyBorder="1" applyAlignment="1">
      <alignment horizontal="center" vertical="center"/>
    </xf>
    <xf numFmtId="165" fontId="11" fillId="3" borderId="1" xfId="0" applyNumberFormat="1" applyFont="1" applyFill="1" applyBorder="1" applyAlignment="1">
      <alignment horizontal="center"/>
    </xf>
    <xf numFmtId="0" fontId="11" fillId="3" borderId="1" xfId="0" applyFont="1" applyFill="1" applyBorder="1" applyAlignment="1">
      <alignment horizontal="center"/>
    </xf>
    <xf numFmtId="0" fontId="2" fillId="0" borderId="1" xfId="0" applyFont="1" applyBorder="1" applyAlignment="1">
      <alignment horizontal="center" vertical="center"/>
    </xf>
    <xf numFmtId="0" fontId="0" fillId="7" borderId="38" xfId="0" applyFont="1" applyFill="1" applyBorder="1" applyAlignment="1">
      <alignment horizontal="center"/>
    </xf>
    <xf numFmtId="2" fontId="0" fillId="7" borderId="38" xfId="0" applyNumberFormat="1" applyFont="1" applyFill="1" applyBorder="1" applyAlignment="1">
      <alignment horizontal="center"/>
    </xf>
    <xf numFmtId="0" fontId="56" fillId="0" borderId="0" xfId="0" applyFont="1" applyAlignment="1">
      <alignment horizontal="left"/>
    </xf>
    <xf numFmtId="14" fontId="2" fillId="0" borderId="0" xfId="0" applyNumberFormat="1" applyFont="1" applyAlignment="1">
      <alignment horizontal="center"/>
    </xf>
    <xf numFmtId="0" fontId="2" fillId="0" borderId="0" xfId="0" applyFont="1"/>
    <xf numFmtId="0" fontId="17" fillId="7" borderId="38" xfId="0" applyFont="1" applyFill="1" applyBorder="1" applyAlignment="1">
      <alignment horizontal="center"/>
    </xf>
    <xf numFmtId="0" fontId="0" fillId="7" borderId="38" xfId="0" applyFill="1" applyBorder="1" applyAlignment="1">
      <alignment horizontal="center"/>
    </xf>
    <xf numFmtId="0" fontId="5" fillId="0" borderId="0" xfId="15"/>
    <xf numFmtId="0" fontId="0" fillId="0" borderId="39" xfId="0" applyBorder="1"/>
    <xf numFmtId="0" fontId="0" fillId="0" borderId="39" xfId="0" applyBorder="1" applyAlignment="1">
      <alignment horizontal="center" vertical="center"/>
    </xf>
    <xf numFmtId="9" fontId="0" fillId="0" borderId="39" xfId="0" applyNumberFormat="1" applyBorder="1" applyAlignment="1">
      <alignment horizontal="center" vertical="center"/>
    </xf>
    <xf numFmtId="0" fontId="0" fillId="0" borderId="22" xfId="0" applyBorder="1" applyAlignment="1">
      <alignment horizontal="center"/>
    </xf>
    <xf numFmtId="2" fontId="17" fillId="7" borderId="38" xfId="0" applyNumberFormat="1" applyFont="1" applyFill="1" applyBorder="1" applyAlignment="1">
      <alignment horizontal="center"/>
    </xf>
    <xf numFmtId="2" fontId="0" fillId="7" borderId="38" xfId="0" applyNumberFormat="1" applyFill="1" applyBorder="1" applyAlignment="1">
      <alignment horizontal="center"/>
    </xf>
    <xf numFmtId="0" fontId="22" fillId="7" borderId="38" xfId="0" applyFont="1" applyFill="1" applyBorder="1" applyAlignment="1">
      <alignment horizontal="center"/>
    </xf>
    <xf numFmtId="2" fontId="22" fillId="7" borderId="38" xfId="0" applyNumberFormat="1" applyFont="1" applyFill="1" applyBorder="1" applyAlignment="1">
      <alignment horizontal="center"/>
    </xf>
    <xf numFmtId="0" fontId="47" fillId="0" borderId="0" xfId="0" applyFont="1" applyFill="1"/>
    <xf numFmtId="0" fontId="57" fillId="0" borderId="0" xfId="0" applyFont="1" applyFill="1"/>
    <xf numFmtId="0" fontId="47" fillId="0" borderId="0" xfId="0" applyFont="1" applyFill="1" applyAlignment="1">
      <alignment horizontal="right"/>
    </xf>
    <xf numFmtId="0" fontId="58" fillId="0" borderId="39" xfId="0" applyFont="1" applyFill="1" applyBorder="1" applyAlignment="1">
      <alignment wrapText="1"/>
    </xf>
    <xf numFmtId="0" fontId="59" fillId="0" borderId="0" xfId="0" applyFont="1" applyFill="1" applyAlignment="1">
      <alignment horizontal="center"/>
    </xf>
    <xf numFmtId="10" fontId="47" fillId="0" borderId="0" xfId="5" applyNumberFormat="1" applyFont="1" applyFill="1"/>
    <xf numFmtId="0" fontId="47" fillId="17" borderId="39" xfId="0" applyFont="1" applyFill="1" applyBorder="1"/>
    <xf numFmtId="175" fontId="47" fillId="17" borderId="39" xfId="0" applyNumberFormat="1" applyFont="1" applyFill="1" applyBorder="1"/>
    <xf numFmtId="0" fontId="47" fillId="0" borderId="0" xfId="0" applyFont="1" applyFill="1" applyAlignment="1">
      <alignment horizontal="left"/>
    </xf>
    <xf numFmtId="10" fontId="47" fillId="0" borderId="0" xfId="0" applyNumberFormat="1" applyFont="1" applyFill="1"/>
    <xf numFmtId="10" fontId="47" fillId="17" borderId="39" xfId="0" applyNumberFormat="1" applyFont="1" applyFill="1" applyBorder="1"/>
    <xf numFmtId="0" fontId="60" fillId="0" borderId="0" xfId="0" applyFont="1" applyFill="1" applyAlignment="1">
      <alignment horizontal="right"/>
    </xf>
    <xf numFmtId="10" fontId="60" fillId="17" borderId="0" xfId="0" applyNumberFormat="1" applyFont="1" applyFill="1" applyBorder="1"/>
    <xf numFmtId="10" fontId="47" fillId="0" borderId="0" xfId="0" applyNumberFormat="1" applyFont="1" applyFill="1" applyBorder="1"/>
    <xf numFmtId="0" fontId="38" fillId="0" borderId="0" xfId="0" applyFont="1" applyFill="1" applyAlignment="1">
      <alignment horizontal="center" wrapText="1"/>
    </xf>
    <xf numFmtId="0" fontId="38" fillId="0" borderId="0" xfId="0" applyFont="1" applyFill="1" applyAlignment="1">
      <alignment horizontal="center"/>
    </xf>
    <xf numFmtId="0" fontId="47" fillId="0" borderId="0" xfId="0" applyFont="1" applyFill="1" applyAlignment="1">
      <alignment horizontal="center"/>
    </xf>
    <xf numFmtId="10" fontId="47" fillId="18" borderId="39" xfId="0" applyNumberFormat="1" applyFont="1" applyFill="1" applyBorder="1"/>
    <xf numFmtId="16" fontId="61" fillId="17" borderId="39" xfId="0" applyNumberFormat="1" applyFont="1" applyFill="1" applyBorder="1"/>
    <xf numFmtId="10" fontId="62" fillId="17" borderId="39" xfId="0" applyNumberFormat="1" applyFont="1" applyFill="1" applyBorder="1"/>
    <xf numFmtId="165" fontId="62" fillId="0" borderId="39" xfId="0" applyNumberFormat="1" applyFont="1" applyFill="1" applyBorder="1"/>
    <xf numFmtId="176" fontId="47" fillId="0" borderId="0" xfId="5" applyNumberFormat="1" applyFont="1" applyFill="1"/>
    <xf numFmtId="165" fontId="62" fillId="17" borderId="39" xfId="0" applyNumberFormat="1" applyFont="1" applyFill="1" applyBorder="1"/>
    <xf numFmtId="165" fontId="63" fillId="17" borderId="39" xfId="0" applyNumberFormat="1" applyFont="1" applyFill="1" applyBorder="1"/>
    <xf numFmtId="177" fontId="47" fillId="0" borderId="0" xfId="0" applyNumberFormat="1" applyFont="1" applyFill="1"/>
    <xf numFmtId="0" fontId="47" fillId="0" borderId="0" xfId="0" applyFont="1" applyFill="1" applyBorder="1"/>
    <xf numFmtId="0" fontId="47" fillId="0" borderId="0" xfId="0" applyFont="1" applyFill="1" applyBorder="1" applyAlignment="1">
      <alignment horizontal="center"/>
    </xf>
    <xf numFmtId="178" fontId="47" fillId="0" borderId="0" xfId="0" applyNumberFormat="1" applyFont="1" applyFill="1"/>
    <xf numFmtId="164" fontId="47" fillId="0" borderId="0" xfId="0" applyNumberFormat="1" applyFont="1" applyFill="1" applyAlignment="1">
      <alignment horizontal="center"/>
    </xf>
    <xf numFmtId="164" fontId="47" fillId="0" borderId="0" xfId="0" applyNumberFormat="1" applyFont="1" applyFill="1"/>
    <xf numFmtId="2" fontId="47" fillId="0" borderId="0" xfId="0" applyNumberFormat="1" applyFont="1" applyFill="1" applyBorder="1"/>
    <xf numFmtId="10" fontId="47" fillId="0" borderId="0" xfId="5" applyNumberFormat="1" applyFont="1" applyFill="1" applyBorder="1" applyAlignment="1">
      <alignment horizontal="center"/>
    </xf>
    <xf numFmtId="178" fontId="47" fillId="0" borderId="0" xfId="0" applyNumberFormat="1" applyFont="1" applyFill="1" applyAlignment="1">
      <alignment horizontal="center"/>
    </xf>
    <xf numFmtId="0" fontId="64" fillId="0" borderId="0" xfId="0" applyFont="1" applyFill="1"/>
    <xf numFmtId="0" fontId="65" fillId="0" borderId="39" xfId="0" applyFont="1" applyFill="1" applyBorder="1" applyAlignment="1">
      <alignment horizontal="center" wrapText="1"/>
    </xf>
    <xf numFmtId="0" fontId="65" fillId="0" borderId="0" xfId="0" applyFont="1" applyFill="1" applyBorder="1" applyAlignment="1">
      <alignment horizontal="center" wrapText="1"/>
    </xf>
    <xf numFmtId="0" fontId="66" fillId="0" borderId="39" xfId="0" applyFont="1" applyFill="1" applyBorder="1" applyAlignment="1">
      <alignment horizontal="right" wrapText="1"/>
    </xf>
    <xf numFmtId="10" fontId="65" fillId="0" borderId="39" xfId="0" applyNumberFormat="1" applyFont="1" applyFill="1" applyBorder="1" applyAlignment="1">
      <alignment horizontal="center"/>
    </xf>
    <xf numFmtId="164" fontId="65" fillId="0" borderId="25" xfId="0" applyNumberFormat="1" applyFont="1" applyFill="1" applyBorder="1" applyAlignment="1">
      <alignment horizontal="center"/>
    </xf>
    <xf numFmtId="2" fontId="67" fillId="3" borderId="25" xfId="0" applyNumberFormat="1" applyFont="1" applyFill="1" applyBorder="1" applyAlignment="1">
      <alignment horizontal="center"/>
    </xf>
    <xf numFmtId="10" fontId="68" fillId="0" borderId="39" xfId="5" applyNumberFormat="1" applyFont="1" applyFill="1" applyBorder="1" applyAlignment="1">
      <alignment horizontal="left"/>
    </xf>
    <xf numFmtId="10" fontId="47" fillId="0" borderId="0" xfId="5" applyNumberFormat="1" applyFont="1" applyFill="1" applyAlignment="1">
      <alignment horizontal="center"/>
    </xf>
    <xf numFmtId="0" fontId="66" fillId="0" borderId="39" xfId="0" applyFont="1" applyFill="1" applyBorder="1" applyAlignment="1">
      <alignment horizontal="right"/>
    </xf>
    <xf numFmtId="179" fontId="65" fillId="0" borderId="39" xfId="0" applyNumberFormat="1" applyFont="1" applyFill="1" applyBorder="1" applyAlignment="1">
      <alignment horizontal="center"/>
    </xf>
    <xf numFmtId="165" fontId="67" fillId="3" borderId="39" xfId="0" applyNumberFormat="1" applyFont="1" applyFill="1" applyBorder="1" applyAlignment="1">
      <alignment horizontal="center"/>
    </xf>
    <xf numFmtId="164" fontId="65" fillId="0" borderId="39" xfId="0" applyNumberFormat="1" applyFont="1" applyFill="1" applyBorder="1" applyAlignment="1">
      <alignment horizontal="center"/>
    </xf>
    <xf numFmtId="164" fontId="67" fillId="3" borderId="39" xfId="0" applyNumberFormat="1" applyFont="1" applyFill="1" applyBorder="1" applyAlignment="1">
      <alignment horizontal="center"/>
    </xf>
    <xf numFmtId="0" fontId="65" fillId="0" borderId="39" xfId="0" applyFont="1" applyFill="1" applyBorder="1" applyAlignment="1">
      <alignment horizontal="center"/>
    </xf>
    <xf numFmtId="2" fontId="67" fillId="3" borderId="39" xfId="0" applyNumberFormat="1" applyFont="1" applyFill="1" applyBorder="1" applyAlignment="1">
      <alignment horizontal="center"/>
    </xf>
    <xf numFmtId="0" fontId="65" fillId="0" borderId="0" xfId="0" applyFont="1" applyFill="1"/>
    <xf numFmtId="2" fontId="64" fillId="0" borderId="39" xfId="0" applyNumberFormat="1" applyFont="1" applyFill="1" applyBorder="1" applyAlignment="1">
      <alignment horizontal="center"/>
    </xf>
    <xf numFmtId="175" fontId="65" fillId="0" borderId="39" xfId="5" applyNumberFormat="1" applyFont="1" applyFill="1" applyBorder="1" applyAlignment="1">
      <alignment horizontal="center"/>
    </xf>
    <xf numFmtId="0" fontId="65" fillId="0" borderId="0" xfId="0" applyFont="1" applyFill="1" applyBorder="1" applyAlignment="1">
      <alignment horizontal="center"/>
    </xf>
    <xf numFmtId="10" fontId="65" fillId="0" borderId="0" xfId="0" applyNumberFormat="1" applyFont="1" applyFill="1" applyBorder="1" applyAlignment="1">
      <alignment horizontal="center"/>
    </xf>
    <xf numFmtId="0" fontId="2" fillId="0" borderId="39" xfId="0" applyFont="1" applyBorder="1" applyAlignment="1">
      <alignment horizontal="center"/>
    </xf>
    <xf numFmtId="10" fontId="63" fillId="17" borderId="39" xfId="0" applyNumberFormat="1" applyFont="1" applyFill="1" applyBorder="1"/>
    <xf numFmtId="16" fontId="63" fillId="17" borderId="39" xfId="0" applyNumberFormat="1" applyFont="1" applyFill="1" applyBorder="1" applyAlignment="1">
      <alignment wrapText="1"/>
    </xf>
    <xf numFmtId="10" fontId="69" fillId="17" borderId="39" xfId="0" applyNumberFormat="1" applyFont="1" applyFill="1" applyBorder="1"/>
    <xf numFmtId="10" fontId="69" fillId="18" borderId="39" xfId="0" applyNumberFormat="1" applyFont="1" applyFill="1" applyBorder="1"/>
    <xf numFmtId="0" fontId="66" fillId="0" borderId="40" xfId="0" applyFont="1" applyFill="1" applyBorder="1" applyAlignment="1">
      <alignment horizontal="right"/>
    </xf>
    <xf numFmtId="0" fontId="65" fillId="0" borderId="40" xfId="0" applyFont="1" applyFill="1" applyBorder="1"/>
    <xf numFmtId="0" fontId="63" fillId="0" borderId="0" xfId="0" applyFont="1" applyFill="1" applyAlignment="1">
      <alignment horizontal="center"/>
    </xf>
    <xf numFmtId="0" fontId="4" fillId="2" borderId="39" xfId="0" applyFont="1" applyFill="1" applyBorder="1" applyAlignment="1">
      <alignment horizontal="center" vertical="center"/>
    </xf>
    <xf numFmtId="0" fontId="0" fillId="0" borderId="1" xfId="0" applyFont="1" applyFill="1" applyBorder="1" applyAlignment="1">
      <alignment horizontal="center" vertical="center"/>
    </xf>
    <xf numFmtId="0" fontId="2" fillId="0" borderId="1" xfId="0" applyFont="1" applyBorder="1" applyAlignment="1">
      <alignment horizontal="center" vertical="center"/>
    </xf>
    <xf numFmtId="0" fontId="0" fillId="0" borderId="14" xfId="0" applyFont="1" applyBorder="1" applyAlignment="1">
      <alignment horizontal="center" vertical="center"/>
    </xf>
    <xf numFmtId="0" fontId="0" fillId="0" borderId="24" xfId="0" applyFont="1" applyBorder="1" applyAlignment="1">
      <alignment horizontal="center" vertical="center"/>
    </xf>
    <xf numFmtId="0" fontId="0" fillId="0" borderId="25" xfId="0" applyFont="1" applyBorder="1" applyAlignment="1">
      <alignment horizontal="center" vertical="center"/>
    </xf>
    <xf numFmtId="0" fontId="0" fillId="0" borderId="9" xfId="0" applyBorder="1" applyAlignment="1">
      <alignment horizontal="center"/>
    </xf>
    <xf numFmtId="170" fontId="30" fillId="0" borderId="3" xfId="0" applyNumberFormat="1" applyFont="1" applyFill="1" applyBorder="1" applyAlignment="1" applyProtection="1">
      <alignment horizontal="center"/>
      <protection locked="0"/>
    </xf>
    <xf numFmtId="170" fontId="30" fillId="0" borderId="2" xfId="0" applyNumberFormat="1" applyFont="1" applyFill="1" applyBorder="1" applyAlignment="1" applyProtection="1">
      <alignment horizontal="center"/>
      <protection locked="0"/>
    </xf>
    <xf numFmtId="170" fontId="30" fillId="12" borderId="3" xfId="0" applyNumberFormat="1" applyFont="1" applyFill="1" applyBorder="1" applyAlignment="1" applyProtection="1">
      <alignment horizontal="center"/>
      <protection locked="0"/>
    </xf>
    <xf numFmtId="170" fontId="30" fillId="12" borderId="2" xfId="0" applyNumberFormat="1" applyFont="1" applyFill="1" applyBorder="1" applyAlignment="1" applyProtection="1">
      <alignment horizontal="center"/>
      <protection locked="0"/>
    </xf>
    <xf numFmtId="0" fontId="30" fillId="0" borderId="3" xfId="0" applyFont="1" applyBorder="1" applyAlignment="1" applyProtection="1">
      <alignment horizontal="center"/>
    </xf>
    <xf numFmtId="0" fontId="30" fillId="0" borderId="2" xfId="0" applyFont="1" applyBorder="1" applyAlignment="1" applyProtection="1">
      <alignment horizontal="center"/>
    </xf>
    <xf numFmtId="0" fontId="51" fillId="0" borderId="0" xfId="0" applyFont="1" applyAlignment="1" applyProtection="1">
      <alignment horizontal="center"/>
    </xf>
    <xf numFmtId="0" fontId="52" fillId="12" borderId="22" xfId="0" applyFont="1" applyFill="1" applyBorder="1" applyAlignment="1" applyProtection="1">
      <alignment horizontal="center"/>
    </xf>
    <xf numFmtId="0" fontId="29" fillId="0" borderId="3" xfId="0" applyFont="1" applyBorder="1" applyAlignment="1" applyProtection="1">
      <alignment horizontal="center"/>
    </xf>
    <xf numFmtId="0" fontId="29" fillId="0" borderId="4" xfId="0" applyFont="1" applyBorder="1" applyAlignment="1" applyProtection="1">
      <alignment horizontal="center"/>
    </xf>
    <xf numFmtId="0" fontId="29" fillId="0" borderId="2" xfId="0" applyFont="1" applyBorder="1" applyAlignment="1" applyProtection="1">
      <alignment horizontal="center"/>
    </xf>
    <xf numFmtId="0" fontId="29" fillId="0" borderId="1" xfId="0" applyFont="1" applyBorder="1" applyAlignment="1" applyProtection="1">
      <alignment horizontal="center"/>
    </xf>
    <xf numFmtId="0" fontId="45" fillId="11" borderId="24" xfId="0" applyFont="1" applyFill="1" applyBorder="1" applyAlignment="1" applyProtection="1">
      <alignment horizontal="center" vertical="center" wrapText="1"/>
    </xf>
    <xf numFmtId="0" fontId="45" fillId="11" borderId="25" xfId="0" applyFont="1" applyFill="1" applyBorder="1" applyAlignment="1" applyProtection="1">
      <alignment horizontal="center" vertical="center" wrapText="1"/>
    </xf>
    <xf numFmtId="0" fontId="44" fillId="9" borderId="22" xfId="0" applyFont="1" applyFill="1" applyBorder="1" applyAlignment="1" applyProtection="1">
      <alignment horizontal="center"/>
    </xf>
    <xf numFmtId="0" fontId="44" fillId="9" borderId="23" xfId="0" applyFont="1" applyFill="1" applyBorder="1" applyAlignment="1" applyProtection="1">
      <alignment horizontal="center"/>
    </xf>
    <xf numFmtId="0" fontId="40" fillId="0" borderId="14" xfId="0" applyFont="1" applyBorder="1" applyAlignment="1" applyProtection="1">
      <alignment horizontal="center"/>
    </xf>
    <xf numFmtId="0" fontId="40" fillId="0" borderId="24" xfId="0" applyFont="1" applyBorder="1" applyAlignment="1" applyProtection="1">
      <alignment horizontal="center"/>
    </xf>
    <xf numFmtId="0" fontId="35" fillId="0" borderId="15" xfId="0" applyFont="1" applyFill="1" applyBorder="1" applyAlignment="1" applyProtection="1">
      <alignment horizontal="left" vertical="top" wrapText="1"/>
    </xf>
    <xf numFmtId="0" fontId="35" fillId="0" borderId="17" xfId="0" applyFont="1" applyFill="1" applyBorder="1" applyAlignment="1" applyProtection="1">
      <alignment horizontal="left" vertical="top" wrapText="1"/>
    </xf>
    <xf numFmtId="0" fontId="35" fillId="0" borderId="11" xfId="0" applyFont="1" applyFill="1" applyBorder="1" applyAlignment="1" applyProtection="1">
      <alignment horizontal="left" vertical="top" wrapText="1"/>
    </xf>
    <xf numFmtId="0" fontId="35" fillId="0" borderId="0" xfId="0" applyFont="1" applyFill="1" applyBorder="1" applyAlignment="1" applyProtection="1">
      <alignment horizontal="left" vertical="top" wrapText="1"/>
    </xf>
    <xf numFmtId="0" fontId="45" fillId="0" borderId="24" xfId="0" applyFont="1" applyBorder="1" applyAlignment="1" applyProtection="1">
      <alignment horizontal="center" vertical="center" wrapText="1"/>
    </xf>
    <xf numFmtId="0" fontId="45" fillId="0" borderId="25" xfId="0" applyFont="1" applyBorder="1" applyAlignment="1" applyProtection="1">
      <alignment horizontal="center" vertical="center" wrapText="1"/>
    </xf>
    <xf numFmtId="0" fontId="44" fillId="0" borderId="22" xfId="0" applyFont="1" applyFill="1" applyBorder="1" applyAlignment="1" applyProtection="1">
      <alignment horizontal="center"/>
    </xf>
    <xf numFmtId="0" fontId="44" fillId="0" borderId="23" xfId="0" applyFont="1" applyFill="1" applyBorder="1" applyAlignment="1" applyProtection="1">
      <alignment horizontal="center"/>
    </xf>
    <xf numFmtId="0" fontId="40" fillId="11" borderId="14" xfId="0" applyFont="1" applyFill="1" applyBorder="1" applyAlignment="1" applyProtection="1">
      <alignment horizontal="center"/>
    </xf>
    <xf numFmtId="0" fontId="40" fillId="11" borderId="24" xfId="0" applyFont="1" applyFill="1" applyBorder="1" applyAlignment="1" applyProtection="1">
      <alignment horizontal="center"/>
    </xf>
    <xf numFmtId="0" fontId="35" fillId="10" borderId="15" xfId="0" applyFont="1" applyFill="1" applyBorder="1" applyAlignment="1" applyProtection="1">
      <alignment horizontal="left" vertical="top" wrapText="1"/>
    </xf>
    <xf numFmtId="0" fontId="35" fillId="10" borderId="17" xfId="0" applyFont="1" applyFill="1" applyBorder="1" applyAlignment="1" applyProtection="1">
      <alignment horizontal="left" vertical="top" wrapText="1"/>
    </xf>
    <xf numFmtId="0" fontId="35" fillId="10" borderId="11" xfId="0" applyFont="1" applyFill="1" applyBorder="1" applyAlignment="1" applyProtection="1">
      <alignment horizontal="left" vertical="top" wrapText="1"/>
    </xf>
    <xf numFmtId="0" fontId="35" fillId="10" borderId="0" xfId="0" applyFont="1" applyFill="1" applyBorder="1" applyAlignment="1" applyProtection="1">
      <alignment horizontal="left" vertical="top" wrapText="1"/>
    </xf>
    <xf numFmtId="0" fontId="40" fillId="11" borderId="14" xfId="0" applyFont="1" applyFill="1" applyBorder="1" applyAlignment="1" applyProtection="1">
      <alignment horizontal="center" vertical="top"/>
    </xf>
    <xf numFmtId="0" fontId="40" fillId="11" borderId="24" xfId="0" applyFont="1" applyFill="1" applyBorder="1" applyAlignment="1" applyProtection="1">
      <alignment horizontal="center" vertical="top"/>
    </xf>
    <xf numFmtId="0" fontId="30" fillId="0" borderId="3" xfId="0" applyFont="1" applyFill="1" applyBorder="1" applyAlignment="1">
      <alignment horizontal="center"/>
    </xf>
    <xf numFmtId="0" fontId="30" fillId="0" borderId="2" xfId="0" applyFont="1" applyFill="1" applyBorder="1" applyAlignment="1">
      <alignment horizontal="center"/>
    </xf>
    <xf numFmtId="0" fontId="30" fillId="0" borderId="3" xfId="0" applyFont="1" applyFill="1" applyBorder="1" applyAlignment="1" applyProtection="1">
      <alignment horizontal="center"/>
    </xf>
    <xf numFmtId="0" fontId="30" fillId="0" borderId="2" xfId="0" applyFont="1" applyFill="1" applyBorder="1" applyAlignment="1" applyProtection="1">
      <alignment horizontal="center"/>
    </xf>
    <xf numFmtId="0" fontId="30" fillId="0" borderId="10" xfId="0" applyFont="1" applyFill="1" applyBorder="1" applyAlignment="1">
      <alignment horizontal="center"/>
    </xf>
    <xf numFmtId="0" fontId="30" fillId="0" borderId="23" xfId="0" applyFont="1" applyFill="1" applyBorder="1" applyAlignment="1">
      <alignment horizontal="center"/>
    </xf>
    <xf numFmtId="0" fontId="40" fillId="0" borderId="15" xfId="0" applyFont="1" applyFill="1" applyBorder="1" applyAlignment="1" applyProtection="1">
      <alignment horizontal="center"/>
    </xf>
    <xf numFmtId="0" fontId="40" fillId="0" borderId="11" xfId="0" applyFont="1" applyFill="1" applyBorder="1" applyAlignment="1" applyProtection="1">
      <alignment horizontal="center"/>
    </xf>
    <xf numFmtId="0" fontId="45" fillId="0" borderId="11" xfId="0" applyFont="1" applyFill="1" applyBorder="1" applyAlignment="1" applyProtection="1">
      <alignment horizontal="center" vertical="center" wrapText="1"/>
    </xf>
    <xf numFmtId="0" fontId="30" fillId="0" borderId="29" xfId="0" applyFont="1" applyFill="1" applyBorder="1" applyAlignment="1">
      <alignment horizontal="center"/>
    </xf>
    <xf numFmtId="0" fontId="30" fillId="0" borderId="35" xfId="0" applyFont="1" applyFill="1" applyBorder="1" applyAlignment="1" applyProtection="1">
      <alignment horizontal="center"/>
    </xf>
    <xf numFmtId="0" fontId="30" fillId="0" borderId="36" xfId="0" applyFont="1" applyFill="1" applyBorder="1" applyAlignment="1" applyProtection="1">
      <alignment horizontal="center"/>
    </xf>
    <xf numFmtId="0" fontId="40" fillId="12" borderId="14" xfId="0" applyFont="1" applyFill="1" applyBorder="1" applyAlignment="1" applyProtection="1">
      <alignment horizontal="center"/>
    </xf>
    <xf numFmtId="0" fontId="40" fillId="12" borderId="24" xfId="0" applyFont="1" applyFill="1" applyBorder="1" applyAlignment="1" applyProtection="1">
      <alignment horizontal="center"/>
    </xf>
    <xf numFmtId="0" fontId="30" fillId="0" borderId="26" xfId="0" applyFont="1" applyBorder="1" applyAlignment="1" applyProtection="1">
      <alignment horizontal="left" vertical="top" wrapText="1"/>
    </xf>
    <xf numFmtId="0" fontId="30" fillId="0" borderId="27" xfId="0" applyFont="1" applyBorder="1" applyAlignment="1" applyProtection="1">
      <alignment horizontal="left" vertical="top" wrapText="1"/>
    </xf>
    <xf numFmtId="0" fontId="30" fillId="0" borderId="11" xfId="0" applyFont="1" applyBorder="1" applyAlignment="1" applyProtection="1">
      <alignment horizontal="left" vertical="top" wrapText="1"/>
    </xf>
    <xf numFmtId="0" fontId="30" fillId="0" borderId="0" xfId="0" applyFont="1" applyBorder="1" applyAlignment="1" applyProtection="1">
      <alignment horizontal="left" vertical="top" wrapText="1"/>
    </xf>
    <xf numFmtId="0" fontId="46" fillId="12" borderId="24" xfId="0" applyFont="1" applyFill="1" applyBorder="1" applyAlignment="1" applyProtection="1">
      <alignment horizontal="center" wrapText="1"/>
    </xf>
    <xf numFmtId="0" fontId="45" fillId="12" borderId="24" xfId="0" applyFont="1" applyFill="1" applyBorder="1" applyAlignment="1" applyProtection="1">
      <alignment horizontal="center" vertical="center"/>
    </xf>
    <xf numFmtId="0" fontId="45" fillId="12" borderId="25" xfId="0" applyFont="1" applyFill="1" applyBorder="1" applyAlignment="1" applyProtection="1">
      <alignment horizontal="center" vertical="center"/>
    </xf>
    <xf numFmtId="0" fontId="44" fillId="14" borderId="32" xfId="0" applyFont="1" applyFill="1" applyBorder="1" applyAlignment="1" applyProtection="1">
      <alignment horizontal="center" vertical="center"/>
    </xf>
    <xf numFmtId="0" fontId="40" fillId="0" borderId="14" xfId="0" applyFont="1" applyFill="1" applyBorder="1" applyAlignment="1" applyProtection="1">
      <alignment horizontal="center"/>
    </xf>
    <xf numFmtId="0" fontId="40" fillId="0" borderId="24" xfId="0" applyFont="1" applyFill="1" applyBorder="1" applyAlignment="1" applyProtection="1">
      <alignment horizontal="center"/>
    </xf>
    <xf numFmtId="0" fontId="35" fillId="0" borderId="15" xfId="0" applyFont="1" applyBorder="1" applyAlignment="1" applyProtection="1">
      <alignment horizontal="left" vertical="top" wrapText="1"/>
    </xf>
    <xf numFmtId="0" fontId="35" fillId="0" borderId="17" xfId="0" applyFont="1" applyBorder="1" applyAlignment="1" applyProtection="1">
      <alignment horizontal="left" vertical="top" wrapText="1"/>
    </xf>
    <xf numFmtId="0" fontId="35" fillId="0" borderId="11" xfId="0" applyFont="1" applyBorder="1" applyAlignment="1" applyProtection="1">
      <alignment horizontal="left" vertical="top" wrapText="1"/>
    </xf>
    <xf numFmtId="0" fontId="35" fillId="0" borderId="0" xfId="0" applyFont="1" applyBorder="1" applyAlignment="1" applyProtection="1">
      <alignment horizontal="left" vertical="top" wrapText="1"/>
    </xf>
    <xf numFmtId="0" fontId="42" fillId="0" borderId="24" xfId="0" applyFont="1" applyFill="1" applyBorder="1" applyAlignment="1" applyProtection="1">
      <alignment horizontal="center" vertical="center" wrapText="1"/>
    </xf>
    <xf numFmtId="0" fontId="42" fillId="0" borderId="25" xfId="0" applyFont="1" applyFill="1" applyBorder="1" applyAlignment="1" applyProtection="1">
      <alignment horizontal="center" vertical="center" wrapText="1"/>
    </xf>
    <xf numFmtId="0" fontId="42" fillId="0" borderId="24" xfId="0" applyFont="1" applyBorder="1" applyAlignment="1" applyProtection="1">
      <alignment horizontal="center" vertical="center" wrapText="1"/>
    </xf>
    <xf numFmtId="0" fontId="42" fillId="0" borderId="25" xfId="0" applyFont="1" applyBorder="1" applyAlignment="1" applyProtection="1">
      <alignment horizontal="center" vertical="center" wrapText="1"/>
    </xf>
    <xf numFmtId="0" fontId="35" fillId="0" borderId="11" xfId="0" applyFont="1" applyBorder="1" applyAlignment="1" applyProtection="1">
      <alignment horizontal="left" wrapText="1"/>
    </xf>
    <xf numFmtId="0" fontId="35" fillId="0" borderId="0" xfId="0" applyFont="1" applyBorder="1" applyAlignment="1" applyProtection="1">
      <alignment horizontal="left" wrapText="1"/>
    </xf>
    <xf numFmtId="0" fontId="45" fillId="11" borderId="24" xfId="0" applyFont="1" applyFill="1" applyBorder="1" applyAlignment="1" applyProtection="1">
      <alignment horizontal="center" vertical="center"/>
    </xf>
    <xf numFmtId="0" fontId="45" fillId="11" borderId="25" xfId="0" applyFont="1" applyFill="1" applyBorder="1" applyAlignment="1" applyProtection="1">
      <alignment horizontal="center" vertical="center"/>
    </xf>
    <xf numFmtId="0" fontId="32" fillId="0" borderId="4" xfId="11" applyFont="1" applyBorder="1" applyAlignment="1" applyProtection="1">
      <alignment horizontal="left" vertical="center"/>
    </xf>
    <xf numFmtId="0" fontId="32" fillId="0" borderId="2" xfId="11" applyFont="1" applyBorder="1" applyAlignment="1" applyProtection="1">
      <alignment horizontal="left" vertical="center"/>
    </xf>
    <xf numFmtId="0" fontId="30" fillId="0" borderId="0" xfId="11" applyFont="1" applyBorder="1" applyAlignment="1" applyProtection="1">
      <alignment horizontal="center"/>
    </xf>
    <xf numFmtId="0" fontId="36" fillId="0" borderId="11" xfId="0" applyFont="1" applyBorder="1" applyAlignment="1" applyProtection="1">
      <alignment horizontal="center" vertical="center" wrapText="1"/>
    </xf>
    <xf numFmtId="0" fontId="36" fillId="0" borderId="0" xfId="0" applyFont="1" applyBorder="1" applyAlignment="1" applyProtection="1">
      <alignment horizontal="center" vertical="center" wrapText="1"/>
    </xf>
    <xf numFmtId="0" fontId="38" fillId="0" borderId="0" xfId="12" applyFont="1" applyAlignment="1">
      <alignment horizontal="center"/>
    </xf>
    <xf numFmtId="0" fontId="35" fillId="0" borderId="19" xfId="0" applyFont="1" applyBorder="1" applyAlignment="1" applyProtection="1">
      <alignment horizontal="left" wrapText="1"/>
    </xf>
  </cellXfs>
  <cellStyles count="16">
    <cellStyle name="Followed Hyperlink" xfId="2" builtinId="9" hidden="1"/>
    <cellStyle name="Followed Hyperlink" xfId="4" builtinId="9" hidden="1"/>
    <cellStyle name="Followed Hyperlink" xfId="7" builtinId="9" hidden="1"/>
    <cellStyle name="Followed Hyperlink" xfId="9" builtinId="9" hidden="1"/>
    <cellStyle name="Hyperlink" xfId="1" builtinId="8" hidden="1"/>
    <cellStyle name="Hyperlink" xfId="3" builtinId="8" hidden="1"/>
    <cellStyle name="Hyperlink" xfId="6" builtinId="8" hidden="1"/>
    <cellStyle name="Hyperlink" xfId="8" builtinId="8" hidden="1"/>
    <cellStyle name="Hyperlink" xfId="15" builtinId="8"/>
    <cellStyle name="Normal" xfId="0" builtinId="0"/>
    <cellStyle name="Normal_dualbed.xls" xfId="14"/>
    <cellStyle name="Normal_F.9.3.0083.E  PSK 1000 form.xls" xfId="11"/>
    <cellStyle name="Normal_Generic Control Plan version 1" xfId="10"/>
    <cellStyle name="Normal_OptiStack_SOC(x)304_WGF300" xfId="12"/>
    <cellStyle name="Normal_PR_form template" xfId="13"/>
    <cellStyle name="Percent" xfId="5" builtinId="5"/>
  </cellStyles>
  <dxfs count="37">
    <dxf>
      <font>
        <b/>
        <i val="0"/>
        <condense val="0"/>
        <extend val="0"/>
        <color auto="1"/>
      </font>
      <fill>
        <patternFill>
          <bgColor indexed="45"/>
        </patternFill>
      </fill>
    </dxf>
    <dxf>
      <font>
        <b/>
        <i val="0"/>
        <condense val="0"/>
        <extend val="0"/>
      </font>
      <fill>
        <patternFill>
          <bgColor indexed="42"/>
        </patternFill>
      </fill>
    </dxf>
    <dxf>
      <font>
        <b/>
        <i val="0"/>
        <strike val="0"/>
        <condense val="0"/>
        <extend val="0"/>
        <color auto="1"/>
      </font>
      <fill>
        <patternFill>
          <bgColor indexed="45"/>
        </patternFill>
      </fill>
      <border>
        <left style="thin">
          <color indexed="10"/>
        </left>
        <right style="thin">
          <color indexed="10"/>
        </right>
        <top style="thin">
          <color indexed="10"/>
        </top>
        <bottom style="thin">
          <color indexed="10"/>
        </bottom>
      </border>
    </dxf>
    <dxf>
      <font>
        <b/>
        <i val="0"/>
        <condense val="0"/>
        <extend val="0"/>
      </font>
      <fill>
        <patternFill>
          <bgColor indexed="43"/>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font>
      <fill>
        <patternFill>
          <bgColor indexed="42"/>
        </patternFill>
      </fill>
    </dxf>
    <dxf>
      <font>
        <b/>
        <i val="0"/>
        <strike val="0"/>
        <condense val="0"/>
        <extend val="0"/>
        <color auto="1"/>
      </font>
      <fill>
        <patternFill>
          <bgColor indexed="45"/>
        </patternFill>
      </fill>
      <border>
        <left style="thin">
          <color indexed="10"/>
        </left>
        <right style="thin">
          <color indexed="10"/>
        </right>
        <top style="thin">
          <color indexed="10"/>
        </top>
        <bottom style="thin">
          <color indexed="10"/>
        </bottom>
      </border>
    </dxf>
    <dxf>
      <font>
        <b/>
        <i val="0"/>
        <condense val="0"/>
        <extend val="0"/>
      </font>
      <fill>
        <patternFill>
          <bgColor indexed="43"/>
        </patternFill>
      </fill>
    </dxf>
    <dxf>
      <font>
        <b/>
        <i val="0"/>
        <condense val="0"/>
        <extend val="0"/>
      </font>
      <fill>
        <patternFill>
          <bgColor indexed="42"/>
        </patternFill>
      </fill>
    </dxf>
    <dxf>
      <font>
        <b/>
        <i val="0"/>
        <strike val="0"/>
        <condense val="0"/>
        <extend val="0"/>
        <color auto="1"/>
      </font>
      <fill>
        <patternFill>
          <bgColor indexed="45"/>
        </patternFill>
      </fill>
      <border>
        <left style="thin">
          <color indexed="10"/>
        </left>
        <right style="thin">
          <color indexed="10"/>
        </right>
        <top style="thin">
          <color indexed="10"/>
        </top>
        <bottom style="thin">
          <color indexed="10"/>
        </bottom>
      </border>
    </dxf>
    <dxf>
      <font>
        <b/>
        <i val="0"/>
        <condense val="0"/>
        <extend val="0"/>
      </font>
      <fill>
        <patternFill>
          <bgColor indexed="43"/>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font>
      <fill>
        <patternFill>
          <bgColor indexed="42"/>
        </patternFill>
      </fill>
    </dxf>
    <dxf>
      <font>
        <b/>
        <i val="0"/>
        <strike val="0"/>
        <condense val="0"/>
        <extend val="0"/>
        <color auto="1"/>
      </font>
      <fill>
        <patternFill>
          <bgColor indexed="45"/>
        </patternFill>
      </fill>
      <border>
        <left style="thin">
          <color indexed="10"/>
        </left>
        <right style="thin">
          <color indexed="10"/>
        </right>
        <top style="thin">
          <color indexed="10"/>
        </top>
        <bottom style="thin">
          <color indexed="10"/>
        </bottom>
      </border>
    </dxf>
    <dxf>
      <font>
        <b/>
        <i val="0"/>
        <condense val="0"/>
        <extend val="0"/>
      </font>
      <fill>
        <patternFill>
          <bgColor indexed="43"/>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ill>
        <patternFill>
          <bgColor indexed="33"/>
        </patternFill>
      </fill>
    </dxf>
    <dxf>
      <fill>
        <patternFill>
          <bgColor indexed="27"/>
        </patternFill>
      </fill>
    </dxf>
    <dxf>
      <font>
        <b/>
        <i val="0"/>
        <condense val="0"/>
        <extend val="0"/>
      </font>
      <fill>
        <patternFill>
          <bgColor indexed="42"/>
        </patternFill>
      </fill>
    </dxf>
    <dxf>
      <font>
        <b/>
        <i val="0"/>
        <strike val="0"/>
        <condense val="0"/>
        <extend val="0"/>
        <color auto="1"/>
      </font>
      <fill>
        <patternFill>
          <bgColor indexed="45"/>
        </patternFill>
      </fill>
      <border>
        <left style="thin">
          <color indexed="10"/>
        </left>
        <right style="thin">
          <color indexed="10"/>
        </right>
        <top style="thin">
          <color indexed="10"/>
        </top>
        <bottom style="thin">
          <color indexed="10"/>
        </bottom>
      </border>
    </dxf>
    <dxf>
      <font>
        <b/>
        <i val="0"/>
        <condense val="0"/>
        <extend val="0"/>
      </font>
      <fill>
        <patternFill>
          <bgColor indexed="43"/>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
      <font>
        <b/>
        <i val="0"/>
        <condense val="0"/>
        <extend val="0"/>
        <color auto="1"/>
      </font>
      <fill>
        <patternFill>
          <bgColor indexed="45"/>
        </patternFill>
      </fill>
    </dxf>
  </dxfs>
  <tableStyles count="0" defaultTableStyle="TableStyleMedium9" defaultPivotStyle="PivotStyleMedium7"/>
  <colors>
    <mruColors>
      <color rgb="FF2337BA"/>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11" Type="http://schemas.openxmlformats.org/officeDocument/2006/relationships/externalLink" Target="externalLinks/externalLink1.xml"/><Relationship Id="rId12" Type="http://schemas.openxmlformats.org/officeDocument/2006/relationships/externalLink" Target="externalLinks/externalLink2.xml"/><Relationship Id="rId13" Type="http://schemas.openxmlformats.org/officeDocument/2006/relationships/theme" Target="theme/theme1.xml"/><Relationship Id="rId14" Type="http://schemas.openxmlformats.org/officeDocument/2006/relationships/styles" Target="styles.xml"/><Relationship Id="rId15" Type="http://schemas.openxmlformats.org/officeDocument/2006/relationships/sharedStrings" Target="sharedStrings.xml"/><Relationship Id="rId16"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s>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4" Type="http://schemas.openxmlformats.org/officeDocument/2006/relationships/image" Target="../media/image4.emf"/><Relationship Id="rId5" Type="http://schemas.openxmlformats.org/officeDocument/2006/relationships/image" Target="../media/image5.tiff"/><Relationship Id="rId1" Type="http://schemas.openxmlformats.org/officeDocument/2006/relationships/image" Target="../media/image1.tiff"/><Relationship Id="rId2" Type="http://schemas.openxmlformats.org/officeDocument/2006/relationships/image" Target="../media/image2.emf"/></Relationships>
</file>

<file path=xl/drawings/_rels/drawing2.xml.rels><?xml version="1.0" encoding="UTF-8" standalone="yes"?>
<Relationships xmlns="http://schemas.openxmlformats.org/package/2006/relationships"><Relationship Id="rId1"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image" Target="../media/image7.tiff"/><Relationship Id="rId2" Type="http://schemas.openxmlformats.org/officeDocument/2006/relationships/image" Target="../media/image8.tiff"/><Relationship Id="rId3" Type="http://schemas.openxmlformats.org/officeDocument/2006/relationships/image" Target="../media/image9.tiff"/></Relationships>
</file>

<file path=xl/drawings/_rels/drawing4.xml.rels><?xml version="1.0" encoding="UTF-8" standalone="yes"?>
<Relationships xmlns="http://schemas.openxmlformats.org/package/2006/relationships"><Relationship Id="rId3" Type="http://schemas.openxmlformats.org/officeDocument/2006/relationships/image" Target="../media/image12.tiff"/><Relationship Id="rId4" Type="http://schemas.openxmlformats.org/officeDocument/2006/relationships/image" Target="../media/image13.tiff"/><Relationship Id="rId1" Type="http://schemas.openxmlformats.org/officeDocument/2006/relationships/image" Target="../media/image10.tiff"/><Relationship Id="rId2" Type="http://schemas.openxmlformats.org/officeDocument/2006/relationships/image" Target="../media/image11.tiff"/></Relationships>
</file>

<file path=xl/drawings/_rels/drawing5.xml.rels><?xml version="1.0" encoding="UTF-8" standalone="yes"?>
<Relationships xmlns="http://schemas.openxmlformats.org/package/2006/relationships"><Relationship Id="rId3" Type="http://schemas.openxmlformats.org/officeDocument/2006/relationships/image" Target="../media/image16.tiff"/><Relationship Id="rId4" Type="http://schemas.openxmlformats.org/officeDocument/2006/relationships/image" Target="../media/image17.tiff"/><Relationship Id="rId1" Type="http://schemas.openxmlformats.org/officeDocument/2006/relationships/image" Target="../media/image14.tiff"/><Relationship Id="rId2" Type="http://schemas.openxmlformats.org/officeDocument/2006/relationships/image" Target="../media/image15.tiff"/></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 Id="rId2" Type="http://schemas.openxmlformats.org/officeDocument/2006/relationships/image" Target="../media/image19.png"/></Relationships>
</file>

<file path=xl/drawings/_rels/drawing7.xml.rels><?xml version="1.0" encoding="UTF-8" standalone="yes"?>
<Relationships xmlns="http://schemas.openxmlformats.org/package/2006/relationships"><Relationship Id="rId1" Type="http://schemas.openxmlformats.org/officeDocument/2006/relationships/image" Target="../media/image20.tiff"/></Relationships>
</file>

<file path=xl/drawings/drawing1.xml><?xml version="1.0" encoding="utf-8"?>
<xdr:wsDr xmlns:xdr="http://schemas.openxmlformats.org/drawingml/2006/spreadsheetDrawing" xmlns:a="http://schemas.openxmlformats.org/drawingml/2006/main">
  <xdr:twoCellAnchor editAs="oneCell">
    <xdr:from>
      <xdr:col>0</xdr:col>
      <xdr:colOff>425422</xdr:colOff>
      <xdr:row>0</xdr:row>
      <xdr:rowOff>0</xdr:rowOff>
    </xdr:from>
    <xdr:to>
      <xdr:col>2</xdr:col>
      <xdr:colOff>843911</xdr:colOff>
      <xdr:row>13</xdr:row>
      <xdr:rowOff>117881</xdr:rowOff>
    </xdr:to>
    <xdr:pic>
      <xdr:nvPicPr>
        <xdr:cNvPr id="3" name="Picture 2">
          <a:extLst>
            <a:ext uri="{FF2B5EF4-FFF2-40B4-BE49-F238E27FC236}">
              <a16:creationId xmlns=""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425422" y="0"/>
          <a:ext cx="3560423" cy="2784881"/>
        </a:xfrm>
        <a:prstGeom prst="rect">
          <a:avLst/>
        </a:prstGeom>
      </xdr:spPr>
    </xdr:pic>
    <xdr:clientData/>
  </xdr:twoCellAnchor>
  <xdr:twoCellAnchor editAs="oneCell">
    <xdr:from>
      <xdr:col>11</xdr:col>
      <xdr:colOff>43264</xdr:colOff>
      <xdr:row>18</xdr:row>
      <xdr:rowOff>9769</xdr:rowOff>
    </xdr:from>
    <xdr:to>
      <xdr:col>11</xdr:col>
      <xdr:colOff>385379</xdr:colOff>
      <xdr:row>19</xdr:row>
      <xdr:rowOff>0</xdr:rowOff>
    </xdr:to>
    <xdr:pic>
      <xdr:nvPicPr>
        <xdr:cNvPr id="2" name="Picture 1">
          <a:extLst>
            <a:ext uri="{FF2B5EF4-FFF2-40B4-BE49-F238E27FC236}">
              <a16:creationId xmlns="" xmlns:a16="http://schemas.microsoft.com/office/drawing/2014/main" id="{00000000-0008-0000-0000-000002000000}"/>
            </a:ext>
          </a:extLst>
        </xdr:cNvPr>
        <xdr:cNvPicPr>
          <a:picLocks noChangeAspect="1"/>
        </xdr:cNvPicPr>
      </xdr:nvPicPr>
      <xdr:blipFill>
        <a:blip xmlns:r="http://schemas.openxmlformats.org/officeDocument/2006/relationships" r:embed="rId2"/>
        <a:stretch>
          <a:fillRect/>
        </a:stretch>
      </xdr:blipFill>
      <xdr:spPr>
        <a:xfrm>
          <a:off x="11364407" y="4200769"/>
          <a:ext cx="342115" cy="461945"/>
        </a:xfrm>
        <a:prstGeom prst="rect">
          <a:avLst/>
        </a:prstGeom>
      </xdr:spPr>
    </xdr:pic>
    <xdr:clientData/>
  </xdr:twoCellAnchor>
  <xdr:twoCellAnchor editAs="oneCell">
    <xdr:from>
      <xdr:col>11</xdr:col>
      <xdr:colOff>115254</xdr:colOff>
      <xdr:row>21</xdr:row>
      <xdr:rowOff>40705</xdr:rowOff>
    </xdr:from>
    <xdr:to>
      <xdr:col>11</xdr:col>
      <xdr:colOff>523144</xdr:colOff>
      <xdr:row>22</xdr:row>
      <xdr:rowOff>30937</xdr:rowOff>
    </xdr:to>
    <xdr:pic>
      <xdr:nvPicPr>
        <xdr:cNvPr id="4" name="Picture 3">
          <a:extLst>
            <a:ext uri="{FF2B5EF4-FFF2-40B4-BE49-F238E27FC236}">
              <a16:creationId xmlns=""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3439671" y="5766288"/>
          <a:ext cx="407890" cy="392399"/>
        </a:xfrm>
        <a:prstGeom prst="rect">
          <a:avLst/>
        </a:prstGeom>
      </xdr:spPr>
    </xdr:pic>
    <xdr:clientData/>
  </xdr:twoCellAnchor>
  <xdr:twoCellAnchor editAs="oneCell">
    <xdr:from>
      <xdr:col>11</xdr:col>
      <xdr:colOff>64236</xdr:colOff>
      <xdr:row>19</xdr:row>
      <xdr:rowOff>8955</xdr:rowOff>
    </xdr:from>
    <xdr:to>
      <xdr:col>11</xdr:col>
      <xdr:colOff>633745</xdr:colOff>
      <xdr:row>19</xdr:row>
      <xdr:rowOff>413400</xdr:rowOff>
    </xdr:to>
    <xdr:pic>
      <xdr:nvPicPr>
        <xdr:cNvPr id="5" name="Picture 4">
          <a:extLst>
            <a:ext uri="{FF2B5EF4-FFF2-40B4-BE49-F238E27FC236}">
              <a16:creationId xmlns=""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3388653" y="4898455"/>
          <a:ext cx="569509" cy="404445"/>
        </a:xfrm>
        <a:prstGeom prst="rect">
          <a:avLst/>
        </a:prstGeom>
      </xdr:spPr>
    </xdr:pic>
    <xdr:clientData/>
  </xdr:twoCellAnchor>
  <xdr:twoCellAnchor editAs="oneCell">
    <xdr:from>
      <xdr:col>11</xdr:col>
      <xdr:colOff>24185</xdr:colOff>
      <xdr:row>19</xdr:row>
      <xdr:rowOff>429148</xdr:rowOff>
    </xdr:from>
    <xdr:to>
      <xdr:col>11</xdr:col>
      <xdr:colOff>477297</xdr:colOff>
      <xdr:row>21</xdr:row>
      <xdr:rowOff>22927</xdr:rowOff>
    </xdr:to>
    <xdr:pic>
      <xdr:nvPicPr>
        <xdr:cNvPr id="6" name="Picture 5">
          <a:extLst>
            <a:ext uri="{FF2B5EF4-FFF2-40B4-BE49-F238E27FC236}">
              <a16:creationId xmlns=""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11345328" y="5091862"/>
          <a:ext cx="453112" cy="43742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864578</xdr:colOff>
      <xdr:row>24</xdr:row>
      <xdr:rowOff>153866</xdr:rowOff>
    </xdr:from>
    <xdr:to>
      <xdr:col>5</xdr:col>
      <xdr:colOff>1395096</xdr:colOff>
      <xdr:row>25</xdr:row>
      <xdr:rowOff>134914</xdr:rowOff>
    </xdr:to>
    <xdr:pic>
      <xdr:nvPicPr>
        <xdr:cNvPr id="2" name="Picture 1">
          <a:extLst>
            <a:ext uri="{FF2B5EF4-FFF2-40B4-BE49-F238E27FC236}">
              <a16:creationId xmlns="" xmlns:a16="http://schemas.microsoft.com/office/drawing/2014/main" id="{25E9EA68-BF90-7F4B-8D37-3E73F5FE8CAA}"/>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430478" y="4230566"/>
          <a:ext cx="530518" cy="1842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864578</xdr:colOff>
      <xdr:row>24</xdr:row>
      <xdr:rowOff>153866</xdr:rowOff>
    </xdr:from>
    <xdr:to>
      <xdr:col>5</xdr:col>
      <xdr:colOff>1395096</xdr:colOff>
      <xdr:row>25</xdr:row>
      <xdr:rowOff>134914</xdr:rowOff>
    </xdr:to>
    <xdr:pic>
      <xdr:nvPicPr>
        <xdr:cNvPr id="3" name="Picture 2">
          <a:extLst>
            <a:ext uri="{FF2B5EF4-FFF2-40B4-BE49-F238E27FC236}">
              <a16:creationId xmlns="" xmlns:a16="http://schemas.microsoft.com/office/drawing/2014/main" id="{9AEA8E14-4477-C546-AE00-4648B97AFB79}"/>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430478" y="4230566"/>
          <a:ext cx="530518" cy="1842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0</xdr:row>
      <xdr:rowOff>203199</xdr:rowOff>
    </xdr:from>
    <xdr:to>
      <xdr:col>6</xdr:col>
      <xdr:colOff>800100</xdr:colOff>
      <xdr:row>28</xdr:row>
      <xdr:rowOff>201746</xdr:rowOff>
    </xdr:to>
    <xdr:pic>
      <xdr:nvPicPr>
        <xdr:cNvPr id="4" name="Picture 3">
          <a:extLst>
            <a:ext uri="{FF2B5EF4-FFF2-40B4-BE49-F238E27FC236}">
              <a16:creationId xmlns="" xmlns:a16="http://schemas.microsoft.com/office/drawing/2014/main" id="{15657444-F22A-184F-85EC-84B44F08C777}"/>
            </a:ext>
          </a:extLst>
        </xdr:cNvPr>
        <xdr:cNvPicPr>
          <a:picLocks noChangeAspect="1"/>
        </xdr:cNvPicPr>
      </xdr:nvPicPr>
      <xdr:blipFill>
        <a:blip xmlns:r="http://schemas.openxmlformats.org/officeDocument/2006/relationships" r:embed="rId1"/>
        <a:stretch>
          <a:fillRect/>
        </a:stretch>
      </xdr:blipFill>
      <xdr:spPr>
        <a:xfrm>
          <a:off x="825500" y="203199"/>
          <a:ext cx="5321300" cy="5688147"/>
        </a:xfrm>
        <a:prstGeom prst="rect">
          <a:avLst/>
        </a:prstGeom>
      </xdr:spPr>
    </xdr:pic>
    <xdr:clientData/>
  </xdr:twoCellAnchor>
  <xdr:twoCellAnchor editAs="oneCell">
    <xdr:from>
      <xdr:col>6</xdr:col>
      <xdr:colOff>774700</xdr:colOff>
      <xdr:row>1</xdr:row>
      <xdr:rowOff>88900</xdr:rowOff>
    </xdr:from>
    <xdr:to>
      <xdr:col>12</xdr:col>
      <xdr:colOff>443089</xdr:colOff>
      <xdr:row>28</xdr:row>
      <xdr:rowOff>9847</xdr:rowOff>
    </xdr:to>
    <xdr:pic>
      <xdr:nvPicPr>
        <xdr:cNvPr id="5" name="Picture 4">
          <a:extLst>
            <a:ext uri="{FF2B5EF4-FFF2-40B4-BE49-F238E27FC236}">
              <a16:creationId xmlns="" xmlns:a16="http://schemas.microsoft.com/office/drawing/2014/main" id="{A2E9A8F3-CF1F-2A4F-B67E-C1E8E5B8B763}"/>
            </a:ext>
          </a:extLst>
        </xdr:cNvPr>
        <xdr:cNvPicPr>
          <a:picLocks noChangeAspect="1"/>
        </xdr:cNvPicPr>
      </xdr:nvPicPr>
      <xdr:blipFill>
        <a:blip xmlns:r="http://schemas.openxmlformats.org/officeDocument/2006/relationships" r:embed="rId2"/>
        <a:stretch>
          <a:fillRect/>
        </a:stretch>
      </xdr:blipFill>
      <xdr:spPr>
        <a:xfrm>
          <a:off x="6121400" y="292100"/>
          <a:ext cx="5700889" cy="5407347"/>
        </a:xfrm>
        <a:prstGeom prst="rect">
          <a:avLst/>
        </a:prstGeom>
      </xdr:spPr>
    </xdr:pic>
    <xdr:clientData/>
  </xdr:twoCellAnchor>
  <xdr:twoCellAnchor editAs="oneCell">
    <xdr:from>
      <xdr:col>12</xdr:col>
      <xdr:colOff>812800</xdr:colOff>
      <xdr:row>2</xdr:row>
      <xdr:rowOff>169048</xdr:rowOff>
    </xdr:from>
    <xdr:to>
      <xdr:col>21</xdr:col>
      <xdr:colOff>508000</xdr:colOff>
      <xdr:row>31</xdr:row>
      <xdr:rowOff>18333</xdr:rowOff>
    </xdr:to>
    <xdr:pic>
      <xdr:nvPicPr>
        <xdr:cNvPr id="2" name="Picture 1">
          <a:extLst>
            <a:ext uri="{FF2B5EF4-FFF2-40B4-BE49-F238E27FC236}">
              <a16:creationId xmlns="" xmlns:a16="http://schemas.microsoft.com/office/drawing/2014/main" id="{D2B74F41-A29C-3248-A921-5DD4763DE75B}"/>
            </a:ext>
          </a:extLst>
        </xdr:cNvPr>
        <xdr:cNvPicPr>
          <a:picLocks noChangeAspect="1"/>
        </xdr:cNvPicPr>
      </xdr:nvPicPr>
      <xdr:blipFill>
        <a:blip xmlns:r="http://schemas.openxmlformats.org/officeDocument/2006/relationships" r:embed="rId3"/>
        <a:stretch>
          <a:fillRect/>
        </a:stretch>
      </xdr:blipFill>
      <xdr:spPr>
        <a:xfrm>
          <a:off x="12192000" y="575448"/>
          <a:ext cx="7124700" cy="57420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533946</xdr:colOff>
      <xdr:row>40</xdr:row>
      <xdr:rowOff>114300</xdr:rowOff>
    </xdr:from>
    <xdr:to>
      <xdr:col>10</xdr:col>
      <xdr:colOff>482599</xdr:colOff>
      <xdr:row>78</xdr:row>
      <xdr:rowOff>154784</xdr:rowOff>
    </xdr:to>
    <xdr:pic>
      <xdr:nvPicPr>
        <xdr:cNvPr id="4" name="Picture 3">
          <a:extLst>
            <a:ext uri="{FF2B5EF4-FFF2-40B4-BE49-F238E27FC236}">
              <a16:creationId xmlns="" xmlns:a16="http://schemas.microsoft.com/office/drawing/2014/main" id="{B5D3FE82-7B3A-7348-A89E-F7301963A4A2}"/>
            </a:ext>
          </a:extLst>
        </xdr:cNvPr>
        <xdr:cNvPicPr>
          <a:picLocks noChangeAspect="1"/>
        </xdr:cNvPicPr>
      </xdr:nvPicPr>
      <xdr:blipFill>
        <a:blip xmlns:r="http://schemas.openxmlformats.org/officeDocument/2006/relationships" r:embed="rId1"/>
        <a:stretch>
          <a:fillRect/>
        </a:stretch>
      </xdr:blipFill>
      <xdr:spPr>
        <a:xfrm>
          <a:off x="1359446" y="8242300"/>
          <a:ext cx="7378153" cy="7762084"/>
        </a:xfrm>
        <a:prstGeom prst="rect">
          <a:avLst/>
        </a:prstGeom>
      </xdr:spPr>
    </xdr:pic>
    <xdr:clientData/>
  </xdr:twoCellAnchor>
  <xdr:twoCellAnchor editAs="oneCell">
    <xdr:from>
      <xdr:col>7</xdr:col>
      <xdr:colOff>241300</xdr:colOff>
      <xdr:row>0</xdr:row>
      <xdr:rowOff>88900</xdr:rowOff>
    </xdr:from>
    <xdr:to>
      <xdr:col>14</xdr:col>
      <xdr:colOff>190500</xdr:colOff>
      <xdr:row>38</xdr:row>
      <xdr:rowOff>16794</xdr:rowOff>
    </xdr:to>
    <xdr:pic>
      <xdr:nvPicPr>
        <xdr:cNvPr id="5" name="Picture 4">
          <a:extLst>
            <a:ext uri="{FF2B5EF4-FFF2-40B4-BE49-F238E27FC236}">
              <a16:creationId xmlns="" xmlns:a16="http://schemas.microsoft.com/office/drawing/2014/main" id="{C2DAB046-1BDA-4946-9BAB-FDB026C3CC51}"/>
            </a:ext>
          </a:extLst>
        </xdr:cNvPr>
        <xdr:cNvPicPr>
          <a:picLocks noChangeAspect="1"/>
        </xdr:cNvPicPr>
      </xdr:nvPicPr>
      <xdr:blipFill>
        <a:blip xmlns:r="http://schemas.openxmlformats.org/officeDocument/2006/relationships" r:embed="rId2"/>
        <a:stretch>
          <a:fillRect/>
        </a:stretch>
      </xdr:blipFill>
      <xdr:spPr>
        <a:xfrm>
          <a:off x="6019800" y="88900"/>
          <a:ext cx="5727700" cy="7649494"/>
        </a:xfrm>
        <a:prstGeom prst="rect">
          <a:avLst/>
        </a:prstGeom>
      </xdr:spPr>
    </xdr:pic>
    <xdr:clientData/>
  </xdr:twoCellAnchor>
  <xdr:twoCellAnchor editAs="oneCell">
    <xdr:from>
      <xdr:col>1</xdr:col>
      <xdr:colOff>0</xdr:colOff>
      <xdr:row>2</xdr:row>
      <xdr:rowOff>0</xdr:rowOff>
    </xdr:from>
    <xdr:to>
      <xdr:col>6</xdr:col>
      <xdr:colOff>609600</xdr:colOff>
      <xdr:row>34</xdr:row>
      <xdr:rowOff>182496</xdr:rowOff>
    </xdr:to>
    <xdr:pic>
      <xdr:nvPicPr>
        <xdr:cNvPr id="6" name="Picture 5">
          <a:extLst>
            <a:ext uri="{FF2B5EF4-FFF2-40B4-BE49-F238E27FC236}">
              <a16:creationId xmlns="" xmlns:a16="http://schemas.microsoft.com/office/drawing/2014/main" id="{B17859E7-816D-3A44-9648-5D6E9F0DC249}"/>
            </a:ext>
          </a:extLst>
        </xdr:cNvPr>
        <xdr:cNvPicPr>
          <a:picLocks noChangeAspect="1"/>
        </xdr:cNvPicPr>
      </xdr:nvPicPr>
      <xdr:blipFill>
        <a:blip xmlns:r="http://schemas.openxmlformats.org/officeDocument/2006/relationships" r:embed="rId3"/>
        <a:stretch>
          <a:fillRect/>
        </a:stretch>
      </xdr:blipFill>
      <xdr:spPr>
        <a:xfrm>
          <a:off x="825500" y="406400"/>
          <a:ext cx="4737100" cy="6684896"/>
        </a:xfrm>
        <a:prstGeom prst="rect">
          <a:avLst/>
        </a:prstGeom>
      </xdr:spPr>
    </xdr:pic>
    <xdr:clientData/>
  </xdr:twoCellAnchor>
  <xdr:twoCellAnchor editAs="oneCell">
    <xdr:from>
      <xdr:col>15</xdr:col>
      <xdr:colOff>0</xdr:colOff>
      <xdr:row>1</xdr:row>
      <xdr:rowOff>0</xdr:rowOff>
    </xdr:from>
    <xdr:to>
      <xdr:col>22</xdr:col>
      <xdr:colOff>50800</xdr:colOff>
      <xdr:row>40</xdr:row>
      <xdr:rowOff>50800</xdr:rowOff>
    </xdr:to>
    <xdr:pic>
      <xdr:nvPicPr>
        <xdr:cNvPr id="2" name="Picture 1">
          <a:extLst>
            <a:ext uri="{FF2B5EF4-FFF2-40B4-BE49-F238E27FC236}">
              <a16:creationId xmlns="" xmlns:a16="http://schemas.microsoft.com/office/drawing/2014/main" id="{F9C99A96-9B86-2B4F-8952-349C9C413F56}"/>
            </a:ext>
          </a:extLst>
        </xdr:cNvPr>
        <xdr:cNvPicPr>
          <a:picLocks noChangeAspect="1"/>
        </xdr:cNvPicPr>
      </xdr:nvPicPr>
      <xdr:blipFill>
        <a:blip xmlns:r="http://schemas.openxmlformats.org/officeDocument/2006/relationships" r:embed="rId4"/>
        <a:stretch>
          <a:fillRect/>
        </a:stretch>
      </xdr:blipFill>
      <xdr:spPr>
        <a:xfrm>
          <a:off x="12382500" y="203200"/>
          <a:ext cx="5829300" cy="79756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13</xdr:col>
      <xdr:colOff>469900</xdr:colOff>
      <xdr:row>26</xdr:row>
      <xdr:rowOff>101600</xdr:rowOff>
    </xdr:to>
    <xdr:pic>
      <xdr:nvPicPr>
        <xdr:cNvPr id="2" name="Picture 1">
          <a:extLst>
            <a:ext uri="{FF2B5EF4-FFF2-40B4-BE49-F238E27FC236}">
              <a16:creationId xmlns=""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0" y="203200"/>
          <a:ext cx="11201400" cy="5181600"/>
        </a:xfrm>
        <a:prstGeom prst="rect">
          <a:avLst/>
        </a:prstGeom>
      </xdr:spPr>
    </xdr:pic>
    <xdr:clientData/>
  </xdr:twoCellAnchor>
  <xdr:twoCellAnchor editAs="oneCell">
    <xdr:from>
      <xdr:col>13</xdr:col>
      <xdr:colOff>608825</xdr:colOff>
      <xdr:row>1</xdr:row>
      <xdr:rowOff>38101</xdr:rowOff>
    </xdr:from>
    <xdr:to>
      <xdr:col>24</xdr:col>
      <xdr:colOff>406399</xdr:colOff>
      <xdr:row>26</xdr:row>
      <xdr:rowOff>25401</xdr:rowOff>
    </xdr:to>
    <xdr:pic>
      <xdr:nvPicPr>
        <xdr:cNvPr id="3" name="Picture 2">
          <a:extLst>
            <a:ext uri="{FF2B5EF4-FFF2-40B4-BE49-F238E27FC236}">
              <a16:creationId xmlns="" xmlns:a16="http://schemas.microsoft.com/office/drawing/2014/main" id="{00000000-0008-0000-0200-000003000000}"/>
            </a:ext>
          </a:extLst>
        </xdr:cNvPr>
        <xdr:cNvPicPr>
          <a:picLocks noChangeAspect="1"/>
        </xdr:cNvPicPr>
      </xdr:nvPicPr>
      <xdr:blipFill>
        <a:blip xmlns:r="http://schemas.openxmlformats.org/officeDocument/2006/relationships" r:embed="rId2"/>
        <a:stretch>
          <a:fillRect/>
        </a:stretch>
      </xdr:blipFill>
      <xdr:spPr>
        <a:xfrm>
          <a:off x="11340325" y="241301"/>
          <a:ext cx="8878074" cy="5067300"/>
        </a:xfrm>
        <a:prstGeom prst="rect">
          <a:avLst/>
        </a:prstGeom>
      </xdr:spPr>
    </xdr:pic>
    <xdr:clientData/>
  </xdr:twoCellAnchor>
  <xdr:twoCellAnchor editAs="oneCell">
    <xdr:from>
      <xdr:col>0</xdr:col>
      <xdr:colOff>0</xdr:colOff>
      <xdr:row>28</xdr:row>
      <xdr:rowOff>0</xdr:rowOff>
    </xdr:from>
    <xdr:to>
      <xdr:col>12</xdr:col>
      <xdr:colOff>698500</xdr:colOff>
      <xdr:row>53</xdr:row>
      <xdr:rowOff>101600</xdr:rowOff>
    </xdr:to>
    <xdr:pic>
      <xdr:nvPicPr>
        <xdr:cNvPr id="4" name="Picture 3">
          <a:extLst>
            <a:ext uri="{FF2B5EF4-FFF2-40B4-BE49-F238E27FC236}">
              <a16:creationId xmlns=""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0" y="5689600"/>
          <a:ext cx="10604500" cy="5181600"/>
        </a:xfrm>
        <a:prstGeom prst="rect">
          <a:avLst/>
        </a:prstGeom>
      </xdr:spPr>
    </xdr:pic>
    <xdr:clientData/>
  </xdr:twoCellAnchor>
  <xdr:twoCellAnchor editAs="oneCell">
    <xdr:from>
      <xdr:col>13</xdr:col>
      <xdr:colOff>0</xdr:colOff>
      <xdr:row>28</xdr:row>
      <xdr:rowOff>0</xdr:rowOff>
    </xdr:from>
    <xdr:to>
      <xdr:col>26</xdr:col>
      <xdr:colOff>800100</xdr:colOff>
      <xdr:row>55</xdr:row>
      <xdr:rowOff>139700</xdr:rowOff>
    </xdr:to>
    <xdr:pic>
      <xdr:nvPicPr>
        <xdr:cNvPr id="5" name="Picture 4">
          <a:extLst>
            <a:ext uri="{FF2B5EF4-FFF2-40B4-BE49-F238E27FC236}">
              <a16:creationId xmlns="" xmlns:a16="http://schemas.microsoft.com/office/drawing/2014/main" id="{00000000-0008-0000-0200-000005000000}"/>
            </a:ext>
          </a:extLst>
        </xdr:cNvPr>
        <xdr:cNvPicPr>
          <a:picLocks noChangeAspect="1"/>
        </xdr:cNvPicPr>
      </xdr:nvPicPr>
      <xdr:blipFill>
        <a:blip xmlns:r="http://schemas.openxmlformats.org/officeDocument/2006/relationships" r:embed="rId4"/>
        <a:stretch>
          <a:fillRect/>
        </a:stretch>
      </xdr:blipFill>
      <xdr:spPr>
        <a:xfrm>
          <a:off x="10731500" y="5689600"/>
          <a:ext cx="11531600" cy="56261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114300</xdr:colOff>
      <xdr:row>0</xdr:row>
      <xdr:rowOff>88900</xdr:rowOff>
    </xdr:from>
    <xdr:to>
      <xdr:col>11</xdr:col>
      <xdr:colOff>241300</xdr:colOff>
      <xdr:row>53</xdr:row>
      <xdr:rowOff>12700</xdr:rowOff>
    </xdr:to>
    <xdr:pic>
      <xdr:nvPicPr>
        <xdr:cNvPr id="2" name="Picture 1">
          <a:extLst>
            <a:ext uri="{FF2B5EF4-FFF2-40B4-BE49-F238E27FC236}">
              <a16:creationId xmlns=""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1765300" y="88900"/>
          <a:ext cx="7556500" cy="10693400"/>
        </a:xfrm>
        <a:prstGeom prst="rect">
          <a:avLst/>
        </a:prstGeom>
      </xdr:spPr>
    </xdr:pic>
    <xdr:clientData/>
  </xdr:twoCellAnchor>
  <xdr:twoCellAnchor editAs="oneCell">
    <xdr:from>
      <xdr:col>11</xdr:col>
      <xdr:colOff>355600</xdr:colOff>
      <xdr:row>3</xdr:row>
      <xdr:rowOff>0</xdr:rowOff>
    </xdr:from>
    <xdr:to>
      <xdr:col>20</xdr:col>
      <xdr:colOff>762000</xdr:colOff>
      <xdr:row>16</xdr:row>
      <xdr:rowOff>165100</xdr:rowOff>
    </xdr:to>
    <xdr:pic>
      <xdr:nvPicPr>
        <xdr:cNvPr id="3" name="Picture 2">
          <a:extLst>
            <a:ext uri="{FF2B5EF4-FFF2-40B4-BE49-F238E27FC236}">
              <a16:creationId xmlns=""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9436100" y="609600"/>
          <a:ext cx="7835900" cy="28067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215900</xdr:colOff>
      <xdr:row>25</xdr:row>
      <xdr:rowOff>177800</xdr:rowOff>
    </xdr:to>
    <xdr:pic>
      <xdr:nvPicPr>
        <xdr:cNvPr id="2" name="Picture 1">
          <a:extLst>
            <a:ext uri="{FF2B5EF4-FFF2-40B4-BE49-F238E27FC236}">
              <a16:creationId xmlns=""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0" y="0"/>
          <a:ext cx="7645400" cy="52578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var/folders/yq/06nt2zqj6tl75bdcmcvy1bpr0000gp/T/com.microsoft.Outlook/Outlook%20Temp/SH-JPB%2018261.R01XS-1.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xshao/Desktop/SH-JPB%20Xie%20ML,%20FILTERED_4L,%20Workbook.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cess"/>
      <sheetName val="Solvent EX"/>
      <sheetName val="ML Filtration"/>
      <sheetName val="MW"/>
      <sheetName val="ions"/>
      <sheetName val="Nissan"/>
      <sheetName val="PiBond"/>
      <sheetName val="TGA"/>
      <sheetName val="HCl"/>
    </sheetNames>
    <sheetDataSet>
      <sheetData sheetId="0">
        <row r="25">
          <cell r="H25">
            <v>3148.3</v>
          </cell>
        </row>
      </sheetData>
      <sheetData sheetId="1"/>
      <sheetData sheetId="2"/>
      <sheetData sheetId="3"/>
      <sheetData sheetId="4"/>
      <sheetData sheetId="5"/>
      <sheetData sheetId="6"/>
      <sheetData sheetId="7"/>
      <sheetData sheetId="8"/>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
      <sheetName val="Calc &amp; Corr"/>
      <sheetName val="Filter Pretreatment"/>
      <sheetName val="Filtration Diagram"/>
      <sheetName val="Flow Chart"/>
      <sheetName val="Cleanout Procedure"/>
      <sheetName val="Notes"/>
      <sheetName val="Control Plan"/>
      <sheetName val="Safety, Environmental"/>
      <sheetName val="DCIF"/>
    </sheetNames>
    <sheetDataSet>
      <sheetData sheetId="0" refreshError="1"/>
      <sheetData sheetId="1" refreshError="1"/>
      <sheetData sheetId="2">
        <row r="52">
          <cell r="D52">
            <v>30</v>
          </cell>
        </row>
        <row r="59">
          <cell r="D59" t="e">
            <v>#VALUE!</v>
          </cell>
        </row>
      </sheetData>
      <sheetData sheetId="3" refreshError="1"/>
      <sheetData sheetId="4" refreshError="1"/>
      <sheetData sheetId="5" refreshError="1"/>
      <sheetData sheetId="6" refreshError="1"/>
      <sheetData sheetId="7" refreshError="1"/>
      <sheetData sheetId="8" refreshError="1"/>
      <sheetData sheetId="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hyperlink" Target="mailto:n@193" TargetMode="External"/><Relationship Id="rId2" Type="http://schemas.openxmlformats.org/officeDocument/2006/relationships/hyperlink" Target="mailto:k@193" TargetMode="External"/><Relationship Id="rId3" Type="http://schemas.openxmlformats.org/officeDocument/2006/relationships/hyperlink" Target="mailto:n@633"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pageSetUpPr fitToPage="1"/>
  </sheetPr>
  <dimension ref="A16:R107"/>
  <sheetViews>
    <sheetView topLeftCell="A48" zoomScale="120" zoomScaleNormal="120" zoomScalePageLayoutView="120" workbookViewId="0">
      <selection activeCell="K53" sqref="K53:M64"/>
    </sheetView>
  </sheetViews>
  <sheetFormatPr baseColWidth="10" defaultRowHeight="16" x14ac:dyDescent="0.2"/>
  <cols>
    <col min="1" max="1" width="18" customWidth="1"/>
    <col min="2" max="2" width="23" customWidth="1"/>
    <col min="3" max="3" width="13.5" customWidth="1"/>
    <col min="4" max="4" width="12" customWidth="1"/>
    <col min="5" max="5" width="13" customWidth="1"/>
    <col min="6" max="6" width="12.5" customWidth="1"/>
    <col min="7" max="7" width="14" customWidth="1"/>
    <col min="8" max="8" width="16.33203125" customWidth="1"/>
    <col min="9" max="9" width="16" customWidth="1"/>
    <col min="10" max="10" width="21.83203125" customWidth="1"/>
    <col min="11" max="11" width="11.5" customWidth="1"/>
    <col min="12" max="12" width="13" customWidth="1"/>
    <col min="13" max="13" width="12.33203125" customWidth="1"/>
    <col min="14" max="14" width="17.83203125" customWidth="1"/>
    <col min="15" max="15" width="9.33203125" customWidth="1"/>
    <col min="16" max="16" width="12" customWidth="1"/>
    <col min="17" max="17" width="12.1640625" customWidth="1"/>
    <col min="18" max="18" width="15" customWidth="1"/>
  </cols>
  <sheetData>
    <row r="16" spans="1:11" ht="31" x14ac:dyDescent="0.35">
      <c r="A16" s="1" t="s">
        <v>317</v>
      </c>
      <c r="C16" s="1"/>
      <c r="D16" s="1"/>
      <c r="E16" s="1"/>
      <c r="F16" s="1"/>
      <c r="G16" s="1"/>
      <c r="H16" s="1"/>
      <c r="I16" s="1"/>
      <c r="J16" s="1"/>
      <c r="K16" s="1"/>
    </row>
    <row r="17" spans="1:18" x14ac:dyDescent="0.2">
      <c r="M17" s="389"/>
      <c r="Q17" s="458"/>
      <c r="R17" s="458"/>
    </row>
    <row r="18" spans="1:18" ht="32" x14ac:dyDescent="0.2">
      <c r="A18" s="6" t="s">
        <v>11</v>
      </c>
      <c r="B18" s="7" t="s">
        <v>12</v>
      </c>
      <c r="C18" s="7" t="s">
        <v>4</v>
      </c>
      <c r="D18" s="7" t="s">
        <v>1</v>
      </c>
      <c r="E18" s="6" t="s">
        <v>67</v>
      </c>
      <c r="F18" s="6" t="s">
        <v>5</v>
      </c>
      <c r="G18" s="6" t="s">
        <v>6</v>
      </c>
      <c r="H18" s="6" t="s">
        <v>137</v>
      </c>
      <c r="I18" s="6" t="s">
        <v>13</v>
      </c>
      <c r="J18" s="7" t="s">
        <v>111</v>
      </c>
      <c r="K18" s="6" t="s">
        <v>2</v>
      </c>
      <c r="L18" s="6" t="s">
        <v>66</v>
      </c>
      <c r="M18" s="69" t="s">
        <v>105</v>
      </c>
    </row>
    <row r="19" spans="1:18" ht="37" customHeight="1" x14ac:dyDescent="0.2">
      <c r="A19" s="5">
        <v>2263</v>
      </c>
      <c r="B19" s="44" t="s">
        <v>148</v>
      </c>
      <c r="C19" s="21" t="s">
        <v>7</v>
      </c>
      <c r="D19" s="5">
        <v>198.29</v>
      </c>
      <c r="E19" s="15">
        <v>5</v>
      </c>
      <c r="F19" s="22">
        <f>F21*5</f>
        <v>0.27449999999999997</v>
      </c>
      <c r="G19" s="47">
        <f>F19*D19</f>
        <v>54.430604999999993</v>
      </c>
      <c r="H19" s="373">
        <v>54.46</v>
      </c>
      <c r="I19" s="31" t="s">
        <v>54</v>
      </c>
      <c r="J19" s="46" t="s">
        <v>150</v>
      </c>
      <c r="K19" s="9">
        <f>H19/D19</f>
        <v>0.2746482424731454</v>
      </c>
      <c r="L19" s="29"/>
      <c r="M19" s="5" t="s">
        <v>106</v>
      </c>
    </row>
    <row r="20" spans="1:18" ht="34" customHeight="1" x14ac:dyDescent="0.2">
      <c r="A20" s="5">
        <v>15162</v>
      </c>
      <c r="B20" s="45" t="s">
        <v>110</v>
      </c>
      <c r="C20" s="21" t="s">
        <v>8</v>
      </c>
      <c r="D20" s="15">
        <v>178.3</v>
      </c>
      <c r="E20" s="15">
        <v>24</v>
      </c>
      <c r="F20" s="22">
        <f>F21*E20</f>
        <v>1.3175999999999999</v>
      </c>
      <c r="G20" s="47">
        <f>F20*D20</f>
        <v>234.92807999999999</v>
      </c>
      <c r="H20" s="373">
        <v>234.93</v>
      </c>
      <c r="I20" s="39" t="s">
        <v>48</v>
      </c>
      <c r="J20" s="20" t="s">
        <v>312</v>
      </c>
      <c r="K20" s="9">
        <f>H20/D20</f>
        <v>1.3176107683679192</v>
      </c>
      <c r="L20" s="29"/>
      <c r="M20" s="5" t="s">
        <v>107</v>
      </c>
    </row>
    <row r="21" spans="1:18" ht="32" x14ac:dyDescent="0.2">
      <c r="A21" s="5">
        <v>13631</v>
      </c>
      <c r="B21" s="45" t="s">
        <v>149</v>
      </c>
      <c r="C21" s="21" t="s">
        <v>10</v>
      </c>
      <c r="D21" s="5">
        <v>413.54</v>
      </c>
      <c r="E21" s="15">
        <v>1</v>
      </c>
      <c r="F21" s="22">
        <v>5.4899999999999997E-2</v>
      </c>
      <c r="G21" s="47">
        <f>F21*D21</f>
        <v>22.703346</v>
      </c>
      <c r="H21" s="374">
        <v>22.71</v>
      </c>
      <c r="I21" s="31" t="s">
        <v>152</v>
      </c>
      <c r="J21" s="30" t="s">
        <v>311</v>
      </c>
      <c r="K21" s="9">
        <f>H21/D21</f>
        <v>5.4916090341925808E-2</v>
      </c>
      <c r="L21" s="29"/>
      <c r="M21" s="5" t="s">
        <v>107</v>
      </c>
    </row>
    <row r="22" spans="1:18" ht="32" customHeight="1" x14ac:dyDescent="0.2">
      <c r="A22" s="5">
        <v>1601</v>
      </c>
      <c r="B22" s="45" t="s">
        <v>112</v>
      </c>
      <c r="C22" s="21" t="s">
        <v>9</v>
      </c>
      <c r="D22" s="5">
        <v>208.33</v>
      </c>
      <c r="E22" s="15">
        <v>70</v>
      </c>
      <c r="F22" s="22">
        <f>F21*E22</f>
        <v>3.843</v>
      </c>
      <c r="G22" s="47">
        <f>F22*D22</f>
        <v>800.61219000000006</v>
      </c>
      <c r="H22" s="373">
        <v>800.63</v>
      </c>
      <c r="I22" s="31" t="s">
        <v>54</v>
      </c>
      <c r="J22" s="30" t="s">
        <v>151</v>
      </c>
      <c r="K22" s="9">
        <f>H22/D22</f>
        <v>3.8430854893678297</v>
      </c>
      <c r="L22" s="29"/>
      <c r="M22" s="5" t="s">
        <v>108</v>
      </c>
    </row>
    <row r="23" spans="1:18" ht="19" x14ac:dyDescent="0.25">
      <c r="A23" s="4">
        <v>3325</v>
      </c>
      <c r="B23" s="8" t="s">
        <v>70</v>
      </c>
      <c r="C23" s="14"/>
      <c r="D23" s="14">
        <v>18.02</v>
      </c>
      <c r="E23" s="21">
        <v>370</v>
      </c>
      <c r="F23" s="51">
        <f>F21*E23</f>
        <v>20.312999999999999</v>
      </c>
      <c r="G23" s="48">
        <f>F23*D23</f>
        <v>366.04025999999999</v>
      </c>
      <c r="H23" s="375">
        <v>366.53</v>
      </c>
      <c r="I23" s="19" t="s">
        <v>53</v>
      </c>
      <c r="J23" s="18" t="s">
        <v>313</v>
      </c>
      <c r="K23" s="22">
        <f>H23/D23</f>
        <v>20.340177580466147</v>
      </c>
      <c r="M23" t="s">
        <v>104</v>
      </c>
    </row>
    <row r="24" spans="1:18" ht="19" x14ac:dyDescent="0.25">
      <c r="A24" s="4">
        <v>12678</v>
      </c>
      <c r="B24" s="8" t="s">
        <v>130</v>
      </c>
      <c r="C24" s="14"/>
      <c r="D24" s="8"/>
      <c r="E24" s="8"/>
      <c r="F24" s="8"/>
      <c r="G24" s="48">
        <f>(G19+G20+G21+G22+G23)/0.47-(G19+G20+G21+G22+G23)</f>
        <v>1667.4865424042555</v>
      </c>
      <c r="H24" s="376">
        <f>835.27+834.56</f>
        <v>1669.83</v>
      </c>
      <c r="I24" s="19" t="s">
        <v>14</v>
      </c>
      <c r="J24" s="4">
        <v>10011043</v>
      </c>
      <c r="K24" s="13"/>
    </row>
    <row r="25" spans="1:18" ht="21" x14ac:dyDescent="0.25">
      <c r="B25" s="84" t="s">
        <v>109</v>
      </c>
      <c r="G25" s="16">
        <f>SUM(G19:G24)</f>
        <v>3146.2010234042555</v>
      </c>
      <c r="H25" s="2">
        <f>SUM(H19:H24)</f>
        <v>3149.09</v>
      </c>
      <c r="I25" s="83"/>
      <c r="J25" s="16"/>
      <c r="K25" s="2"/>
      <c r="L25" s="2"/>
      <c r="M25" s="38" t="e">
        <f>#REF!+#REF!+#REF!+#REF!</f>
        <v>#REF!</v>
      </c>
      <c r="N25" s="43" t="e">
        <f>(G19+G20+G21+G22)/I25</f>
        <v>#DIV/0!</v>
      </c>
    </row>
    <row r="26" spans="1:18" ht="32" hidden="1" x14ac:dyDescent="0.2">
      <c r="A26" s="5">
        <v>13454</v>
      </c>
      <c r="B26" s="52" t="s">
        <v>68</v>
      </c>
      <c r="C26" s="5" t="s">
        <v>40</v>
      </c>
      <c r="D26" s="29"/>
      <c r="E26" s="29"/>
      <c r="F26" s="29"/>
      <c r="G26" s="29"/>
      <c r="H26" s="29"/>
      <c r="I26" s="54"/>
      <c r="J26" s="53"/>
      <c r="K26" s="53"/>
      <c r="L26" s="4"/>
      <c r="M26" s="38"/>
      <c r="N26" s="43"/>
    </row>
    <row r="27" spans="1:18" ht="45" hidden="1" customHeight="1" x14ac:dyDescent="0.2">
      <c r="A27" s="5">
        <v>5519</v>
      </c>
      <c r="B27" s="52" t="s">
        <v>69</v>
      </c>
      <c r="C27" s="4" t="s">
        <v>41</v>
      </c>
      <c r="D27" s="29"/>
      <c r="E27" s="29"/>
      <c r="F27" s="29"/>
      <c r="G27" s="29"/>
      <c r="H27" s="29"/>
      <c r="I27" s="54"/>
      <c r="J27" s="53"/>
      <c r="K27" s="53"/>
      <c r="L27" s="4"/>
      <c r="M27" s="38"/>
      <c r="N27" s="43"/>
      <c r="O27" s="58"/>
    </row>
    <row r="28" spans="1:18" ht="19" hidden="1" customHeight="1" x14ac:dyDescent="0.2">
      <c r="A28" s="59"/>
      <c r="B28" s="60"/>
      <c r="C28" s="61"/>
      <c r="D28" s="62"/>
      <c r="E28" s="62"/>
      <c r="F28" s="62"/>
      <c r="G28" s="62"/>
      <c r="H28" s="62"/>
      <c r="I28" s="63"/>
      <c r="J28" s="64"/>
      <c r="K28" s="64"/>
      <c r="L28" s="61"/>
      <c r="M28" s="65"/>
      <c r="N28" s="66"/>
      <c r="O28" s="67"/>
      <c r="P28" s="68"/>
    </row>
    <row r="29" spans="1:18" ht="11" customHeight="1" x14ac:dyDescent="0.2">
      <c r="L29" s="16"/>
      <c r="M29" s="2"/>
    </row>
    <row r="30" spans="1:18" ht="40" customHeight="1" x14ac:dyDescent="0.2">
      <c r="A30" s="77"/>
      <c r="B30" s="81" t="s">
        <v>96</v>
      </c>
      <c r="C30" s="81" t="s">
        <v>171</v>
      </c>
      <c r="D30" s="110" t="s">
        <v>121</v>
      </c>
      <c r="L30" s="16"/>
      <c r="M30" s="2"/>
    </row>
    <row r="31" spans="1:18" x14ac:dyDescent="0.2">
      <c r="A31" s="77" t="s">
        <v>97</v>
      </c>
      <c r="B31" s="79">
        <f>G19*(D19-69)/D19+G20*(D20-111)/D20+G21*(D21-111)/D21+G22*(D22-148)/D22</f>
        <v>372.62222100000008</v>
      </c>
      <c r="C31" s="79">
        <f>H19*(D19-99)/D19+H20*(D20-111)/D20+H21*(D21-111)/D21+H22*(D22-148)/D22</f>
        <v>364.41269025192707</v>
      </c>
      <c r="D31" s="93"/>
      <c r="L31" s="16"/>
      <c r="M31" s="2"/>
    </row>
    <row r="32" spans="1:18" x14ac:dyDescent="0.2">
      <c r="A32" s="77" t="s">
        <v>98</v>
      </c>
      <c r="B32" s="79">
        <f>28*(F19+F20+F21+F22)</f>
        <v>153.72</v>
      </c>
      <c r="C32" s="79">
        <f>28*(K19+K20+K21+K22)</f>
        <v>153.72729653542297</v>
      </c>
      <c r="D32" s="93"/>
      <c r="L32" s="16"/>
      <c r="M32" s="2"/>
    </row>
    <row r="33" spans="1:16" x14ac:dyDescent="0.2">
      <c r="A33" s="77" t="s">
        <v>99</v>
      </c>
      <c r="B33" s="80">
        <f>B32/B31</f>
        <v>0.41253578379588901</v>
      </c>
      <c r="C33" s="80">
        <f>C32/C31</f>
        <v>0.42184945982300359</v>
      </c>
      <c r="D33" s="93"/>
      <c r="L33" s="16"/>
      <c r="M33" s="2"/>
    </row>
    <row r="34" spans="1:16" ht="19" x14ac:dyDescent="0.25">
      <c r="A34" s="77" t="s">
        <v>100</v>
      </c>
      <c r="B34" s="79">
        <f>H25</f>
        <v>3149.09</v>
      </c>
      <c r="C34" s="121">
        <f>H25</f>
        <v>3149.09</v>
      </c>
      <c r="D34" s="93"/>
      <c r="L34" s="16"/>
      <c r="M34" s="2"/>
    </row>
    <row r="35" spans="1:16" ht="32" x14ac:dyDescent="0.2">
      <c r="A35" s="81" t="s">
        <v>101</v>
      </c>
      <c r="B35" s="82">
        <f>B31/B34</f>
        <v>0.11832695191309238</v>
      </c>
      <c r="C35" s="94">
        <f>C31/C34</f>
        <v>0.11571999855575009</v>
      </c>
      <c r="D35" s="111"/>
      <c r="L35" s="16"/>
      <c r="M35" s="2"/>
    </row>
    <row r="36" spans="1:16" ht="19" x14ac:dyDescent="0.2">
      <c r="A36" s="122" t="s">
        <v>122</v>
      </c>
      <c r="B36" s="80">
        <f>G23/B34</f>
        <v>0.11623683667345169</v>
      </c>
      <c r="C36" s="95">
        <f>H23/C34</f>
        <v>0.11639235461673053</v>
      </c>
      <c r="D36" s="111"/>
      <c r="L36" s="16"/>
      <c r="M36" s="2"/>
    </row>
    <row r="37" spans="1:16" ht="32" x14ac:dyDescent="0.2">
      <c r="A37" s="78" t="s">
        <v>123</v>
      </c>
      <c r="B37" s="77"/>
      <c r="C37" s="112"/>
      <c r="D37" s="109"/>
      <c r="L37" s="16"/>
      <c r="M37" s="2"/>
    </row>
    <row r="38" spans="1:16" x14ac:dyDescent="0.2">
      <c r="A38" s="75"/>
      <c r="B38" s="75"/>
      <c r="C38" s="75"/>
      <c r="D38" s="75"/>
      <c r="L38" s="16"/>
      <c r="M38" s="2"/>
    </row>
    <row r="39" spans="1:16" x14ac:dyDescent="0.2">
      <c r="A39" s="75"/>
      <c r="B39" s="75"/>
      <c r="C39" s="75"/>
      <c r="D39" s="75"/>
      <c r="L39" s="16"/>
      <c r="M39" s="2"/>
    </row>
    <row r="40" spans="1:16" x14ac:dyDescent="0.2">
      <c r="A40" s="75" t="s">
        <v>102</v>
      </c>
      <c r="B40" s="88" t="s">
        <v>47</v>
      </c>
      <c r="C40" s="75"/>
      <c r="D40" s="75"/>
      <c r="L40" s="16"/>
      <c r="M40" s="2"/>
    </row>
    <row r="41" spans="1:16" x14ac:dyDescent="0.2">
      <c r="A41" s="75" t="s">
        <v>103</v>
      </c>
      <c r="B41" s="88">
        <v>285</v>
      </c>
      <c r="C41" s="75"/>
      <c r="D41" s="75"/>
      <c r="L41" s="16"/>
      <c r="M41" s="2"/>
    </row>
    <row r="42" spans="1:16" x14ac:dyDescent="0.2">
      <c r="A42" s="75"/>
      <c r="B42" s="75"/>
      <c r="C42" s="75"/>
      <c r="D42" s="75"/>
      <c r="L42" s="16"/>
      <c r="M42" s="2"/>
    </row>
    <row r="43" spans="1:16" x14ac:dyDescent="0.2">
      <c r="B43" s="76"/>
      <c r="C43" s="76"/>
      <c r="D43" s="76"/>
    </row>
    <row r="44" spans="1:16" x14ac:dyDescent="0.2">
      <c r="A44" s="75"/>
      <c r="B44" s="75"/>
      <c r="C44" s="75"/>
      <c r="D44" s="75"/>
    </row>
    <row r="45" spans="1:16" x14ac:dyDescent="0.2">
      <c r="A45" s="89">
        <v>43375</v>
      </c>
      <c r="B45" s="75" t="s">
        <v>314</v>
      </c>
      <c r="C45" s="75"/>
      <c r="D45" s="75"/>
      <c r="E45" s="75"/>
      <c r="F45" s="75"/>
      <c r="G45" s="75"/>
      <c r="H45" s="75"/>
      <c r="I45" s="75"/>
      <c r="J45" s="75"/>
      <c r="K45" s="75"/>
      <c r="L45" s="75"/>
      <c r="M45" s="75"/>
      <c r="N45" s="75"/>
      <c r="O45" s="75"/>
      <c r="P45" s="75"/>
    </row>
    <row r="46" spans="1:16" x14ac:dyDescent="0.2">
      <c r="A46" s="85"/>
      <c r="B46" s="75"/>
      <c r="C46" s="75"/>
      <c r="D46" s="75"/>
      <c r="E46" s="75"/>
      <c r="F46" s="75"/>
      <c r="G46" s="75"/>
      <c r="H46" s="75"/>
      <c r="I46" s="75"/>
      <c r="J46" s="75"/>
      <c r="K46" s="75"/>
      <c r="L46" s="87"/>
      <c r="M46" s="88"/>
      <c r="N46" s="75"/>
      <c r="O46" s="75"/>
      <c r="P46" s="75"/>
    </row>
    <row r="47" spans="1:16" x14ac:dyDescent="0.2">
      <c r="A47" s="89">
        <v>43375</v>
      </c>
      <c r="B47" s="75"/>
      <c r="C47" s="75"/>
      <c r="D47" s="75"/>
      <c r="E47" s="75"/>
      <c r="F47" s="75"/>
      <c r="G47" s="75"/>
      <c r="H47" s="75"/>
      <c r="I47" s="75"/>
      <c r="J47" s="75"/>
      <c r="K47" s="75"/>
      <c r="L47" s="87"/>
      <c r="O47" s="75"/>
      <c r="P47" s="75"/>
    </row>
    <row r="48" spans="1:16" x14ac:dyDescent="0.2">
      <c r="A48" s="90"/>
      <c r="B48" s="75" t="s">
        <v>147</v>
      </c>
      <c r="C48" s="75"/>
      <c r="D48" s="75"/>
      <c r="E48" s="75"/>
      <c r="F48" s="75"/>
      <c r="G48" s="75"/>
      <c r="H48" s="75"/>
      <c r="I48" s="75"/>
      <c r="J48" s="75"/>
      <c r="K48" s="75"/>
      <c r="L48" s="87"/>
      <c r="O48" s="75"/>
      <c r="P48" s="75"/>
    </row>
    <row r="49" spans="1:16" x14ac:dyDescent="0.2">
      <c r="A49" s="88"/>
      <c r="B49" s="75" t="s">
        <v>315</v>
      </c>
      <c r="C49" s="75"/>
      <c r="D49" s="75"/>
      <c r="E49" s="75"/>
      <c r="F49" s="75"/>
      <c r="G49" s="75"/>
      <c r="H49" s="75"/>
      <c r="I49" s="75"/>
      <c r="J49" s="75"/>
      <c r="K49" s="75"/>
      <c r="L49" s="88"/>
      <c r="O49" s="75"/>
      <c r="P49" s="75"/>
    </row>
    <row r="50" spans="1:16" x14ac:dyDescent="0.2">
      <c r="A50" s="88"/>
      <c r="B50" s="75" t="s">
        <v>316</v>
      </c>
      <c r="C50" s="75"/>
      <c r="D50" s="75"/>
      <c r="E50" s="75"/>
      <c r="F50" s="75"/>
      <c r="G50" s="75"/>
      <c r="H50" s="75"/>
      <c r="I50" s="75"/>
      <c r="J50" s="75"/>
      <c r="K50" s="75"/>
      <c r="L50" s="88"/>
      <c r="O50" s="75"/>
      <c r="P50" s="75"/>
    </row>
    <row r="51" spans="1:16" ht="18" x14ac:dyDescent="0.25">
      <c r="A51" s="91"/>
      <c r="B51" s="75" t="s">
        <v>319</v>
      </c>
      <c r="C51" s="75"/>
      <c r="D51" s="75"/>
      <c r="E51" s="75"/>
      <c r="F51" s="75"/>
      <c r="G51" s="75"/>
      <c r="H51" s="75"/>
      <c r="I51" s="75"/>
      <c r="J51" s="75"/>
      <c r="K51" s="75"/>
      <c r="L51" s="75"/>
      <c r="O51" s="75"/>
      <c r="P51" s="75"/>
    </row>
    <row r="52" spans="1:16" x14ac:dyDescent="0.2">
      <c r="A52" s="91"/>
      <c r="B52" s="75" t="s">
        <v>318</v>
      </c>
      <c r="C52" s="75"/>
      <c r="D52" s="75"/>
      <c r="E52" s="75"/>
      <c r="F52" s="75"/>
      <c r="G52" s="75"/>
      <c r="H52" s="75"/>
      <c r="I52" s="75"/>
      <c r="J52" s="75"/>
      <c r="K52" s="75"/>
      <c r="L52" s="75"/>
      <c r="O52" s="75"/>
      <c r="P52" s="75"/>
    </row>
    <row r="53" spans="1:16" s="115" customFormat="1" x14ac:dyDescent="0.2">
      <c r="A53" s="381">
        <v>43376</v>
      </c>
      <c r="B53" s="117" t="s">
        <v>341</v>
      </c>
      <c r="D53" s="368"/>
      <c r="F53" s="369"/>
      <c r="G53" s="369"/>
      <c r="K53" s="378" t="s">
        <v>154</v>
      </c>
      <c r="L53" s="378" t="s">
        <v>160</v>
      </c>
      <c r="M53" s="378" t="s">
        <v>161</v>
      </c>
      <c r="N53" s="370"/>
    </row>
    <row r="54" spans="1:16" s="115" customFormat="1" x14ac:dyDescent="0.2">
      <c r="A54" s="367"/>
      <c r="B54" s="380" t="s">
        <v>342</v>
      </c>
      <c r="K54" s="378" t="s">
        <v>155</v>
      </c>
      <c r="L54" s="379">
        <v>0</v>
      </c>
      <c r="M54" s="378">
        <v>908</v>
      </c>
    </row>
    <row r="55" spans="1:16" s="115" customFormat="1" x14ac:dyDescent="0.2">
      <c r="A55" s="381">
        <v>43377</v>
      </c>
      <c r="B55" s="382" t="s">
        <v>347</v>
      </c>
      <c r="K55" s="378" t="s">
        <v>156</v>
      </c>
      <c r="L55" s="379">
        <v>1</v>
      </c>
      <c r="M55" s="378">
        <v>1002</v>
      </c>
    </row>
    <row r="56" spans="1:16" s="115" customFormat="1" x14ac:dyDescent="0.2">
      <c r="A56" s="367"/>
      <c r="K56" s="378" t="s">
        <v>157</v>
      </c>
      <c r="L56" s="379">
        <v>1.75</v>
      </c>
      <c r="M56" s="378">
        <v>1062</v>
      </c>
    </row>
    <row r="57" spans="1:16" s="115" customFormat="1" x14ac:dyDescent="0.2">
      <c r="A57" s="367">
        <v>43381</v>
      </c>
      <c r="B57" s="113" t="s">
        <v>185</v>
      </c>
      <c r="H57" s="113"/>
      <c r="K57" s="378" t="s">
        <v>158</v>
      </c>
      <c r="L57" s="379">
        <v>3.25</v>
      </c>
      <c r="M57" s="378">
        <v>1066</v>
      </c>
    </row>
    <row r="58" spans="1:16" s="115" customFormat="1" x14ac:dyDescent="0.2">
      <c r="A58" s="367"/>
      <c r="H58" s="113"/>
      <c r="I58" s="371"/>
      <c r="J58" s="372"/>
      <c r="K58" s="392" t="s">
        <v>335</v>
      </c>
      <c r="L58" s="393">
        <v>4</v>
      </c>
      <c r="M58" s="392">
        <v>1162</v>
      </c>
    </row>
    <row r="59" spans="1:16" s="115" customFormat="1" x14ac:dyDescent="0.2">
      <c r="A59" s="367">
        <v>43383</v>
      </c>
      <c r="B59" s="115" t="s">
        <v>348</v>
      </c>
      <c r="H59" s="113"/>
      <c r="I59" s="371"/>
      <c r="J59" s="372"/>
      <c r="K59" s="392" t="s">
        <v>336</v>
      </c>
      <c r="L59" s="393">
        <v>19.5</v>
      </c>
      <c r="M59" s="392">
        <v>1150</v>
      </c>
    </row>
    <row r="60" spans="1:16" x14ac:dyDescent="0.2">
      <c r="A60" s="89"/>
      <c r="B60" s="86"/>
      <c r="C60" s="75"/>
      <c r="D60" s="75"/>
      <c r="E60" s="75"/>
      <c r="F60" s="75"/>
      <c r="G60" s="75"/>
      <c r="H60" s="86"/>
      <c r="I60" s="365"/>
      <c r="J60" s="366"/>
      <c r="K60" s="392" t="s">
        <v>337</v>
      </c>
      <c r="L60" s="393">
        <v>20</v>
      </c>
      <c r="M60" s="392">
        <v>1446</v>
      </c>
      <c r="N60" s="75"/>
      <c r="O60" s="75"/>
      <c r="P60" s="75"/>
    </row>
    <row r="61" spans="1:16" x14ac:dyDescent="0.2">
      <c r="A61" s="89"/>
      <c r="B61" s="86"/>
      <c r="C61" s="75"/>
      <c r="D61" s="75"/>
      <c r="E61" s="75"/>
      <c r="F61" s="75"/>
      <c r="G61" s="75"/>
      <c r="H61" s="86"/>
      <c r="I61" s="365"/>
      <c r="J61" s="366"/>
      <c r="K61" s="378" t="s">
        <v>338</v>
      </c>
      <c r="L61" s="390">
        <v>21</v>
      </c>
      <c r="M61" s="383">
        <v>1505</v>
      </c>
      <c r="N61" s="75"/>
      <c r="O61" s="75"/>
      <c r="P61" s="75"/>
    </row>
    <row r="62" spans="1:16" x14ac:dyDescent="0.2">
      <c r="A62" s="75"/>
      <c r="B62" s="103" t="s">
        <v>119</v>
      </c>
      <c r="C62" s="144" t="s">
        <v>117</v>
      </c>
      <c r="D62" s="144" t="s">
        <v>118</v>
      </c>
      <c r="E62" s="98" t="s">
        <v>159</v>
      </c>
      <c r="F62" s="98" t="s">
        <v>141</v>
      </c>
      <c r="G62" s="98" t="s">
        <v>153</v>
      </c>
      <c r="H62" s="75"/>
      <c r="I62" s="75"/>
      <c r="J62" s="75"/>
      <c r="K62" s="378" t="s">
        <v>339</v>
      </c>
      <c r="L62" s="390">
        <v>22</v>
      </c>
      <c r="M62" s="384">
        <v>1517</v>
      </c>
    </row>
    <row r="63" spans="1:16" x14ac:dyDescent="0.2">
      <c r="A63" s="75"/>
      <c r="B63" s="92" t="s">
        <v>162</v>
      </c>
      <c r="C63" s="93"/>
      <c r="D63" s="93"/>
      <c r="E63" s="5"/>
      <c r="F63" s="5"/>
      <c r="G63" s="5"/>
      <c r="H63" s="11"/>
      <c r="I63" s="11"/>
      <c r="K63" s="378" t="s">
        <v>340</v>
      </c>
      <c r="L63" s="391">
        <v>23</v>
      </c>
      <c r="M63" s="384">
        <v>1573</v>
      </c>
    </row>
    <row r="64" spans="1:16" x14ac:dyDescent="0.2">
      <c r="J64" s="70"/>
      <c r="K64" s="378" t="s">
        <v>364</v>
      </c>
      <c r="L64" s="391">
        <v>24</v>
      </c>
      <c r="M64" s="384">
        <v>1634</v>
      </c>
    </row>
    <row r="65" spans="2:11" ht="48" customHeight="1" x14ac:dyDescent="0.2">
      <c r="C65" s="124" t="s">
        <v>131</v>
      </c>
      <c r="D65" s="71" t="s">
        <v>183</v>
      </c>
      <c r="E65" s="71" t="s">
        <v>182</v>
      </c>
      <c r="F65" s="175" t="s">
        <v>308</v>
      </c>
      <c r="G65" s="124" t="s">
        <v>51</v>
      </c>
      <c r="H65" s="33" t="s">
        <v>46</v>
      </c>
    </row>
    <row r="66" spans="2:11" ht="19" x14ac:dyDescent="0.2">
      <c r="B66" s="32" t="s">
        <v>38</v>
      </c>
      <c r="C66" s="25">
        <v>1779</v>
      </c>
      <c r="D66" s="106">
        <v>1614</v>
      </c>
      <c r="E66" s="106">
        <v>1394</v>
      </c>
      <c r="F66" s="176">
        <v>1605</v>
      </c>
      <c r="G66" s="24">
        <v>2003</v>
      </c>
      <c r="H66" s="459" t="s">
        <v>310</v>
      </c>
      <c r="I66" s="34"/>
      <c r="J66" s="34"/>
      <c r="K66" s="11"/>
    </row>
    <row r="67" spans="2:11" ht="19" x14ac:dyDescent="0.2">
      <c r="B67" s="3" t="s">
        <v>0</v>
      </c>
      <c r="C67" s="25">
        <v>1.5760000000000001</v>
      </c>
      <c r="D67" s="153">
        <v>1.4</v>
      </c>
      <c r="E67" s="153">
        <v>1.4970000000000001</v>
      </c>
      <c r="F67" s="176">
        <v>1.43</v>
      </c>
      <c r="G67" s="24">
        <v>1.43</v>
      </c>
      <c r="H67" s="461"/>
      <c r="I67" s="34"/>
      <c r="J67" s="34"/>
      <c r="K67" s="13"/>
    </row>
    <row r="68" spans="2:11" ht="19" x14ac:dyDescent="0.2">
      <c r="B68" s="3" t="s">
        <v>3</v>
      </c>
      <c r="C68" s="25">
        <v>19.64</v>
      </c>
      <c r="D68" s="106">
        <v>14.21</v>
      </c>
      <c r="E68" s="106">
        <v>14.21</v>
      </c>
      <c r="F68" s="176">
        <v>11.34</v>
      </c>
      <c r="G68" s="24">
        <v>13.01</v>
      </c>
      <c r="H68" s="459" t="s">
        <v>45</v>
      </c>
      <c r="I68" s="17"/>
      <c r="J68" s="17"/>
      <c r="K68" s="12"/>
    </row>
    <row r="69" spans="2:11" ht="19" x14ac:dyDescent="0.2">
      <c r="B69" s="10" t="s">
        <v>15</v>
      </c>
      <c r="C69" s="25">
        <v>6.2380000000000004</v>
      </c>
      <c r="D69" s="106">
        <v>4.8010000000000002</v>
      </c>
      <c r="E69" s="106">
        <v>4.8010000000000002</v>
      </c>
      <c r="F69" s="176">
        <v>1.8779999999999999</v>
      </c>
      <c r="G69" s="24">
        <v>0.5</v>
      </c>
      <c r="H69" s="460"/>
    </row>
    <row r="70" spans="2:11" ht="19" hidden="1" customHeight="1" x14ac:dyDescent="0.2">
      <c r="B70" s="10" t="s">
        <v>16</v>
      </c>
      <c r="C70" s="123"/>
      <c r="D70" s="37" t="s">
        <v>47</v>
      </c>
      <c r="E70" s="37"/>
      <c r="F70" s="176"/>
      <c r="G70" s="24">
        <v>1.6579999999999999</v>
      </c>
      <c r="H70" s="460"/>
    </row>
    <row r="71" spans="2:11" ht="19" hidden="1" customHeight="1" x14ac:dyDescent="0.2">
      <c r="B71" s="10" t="s">
        <v>18</v>
      </c>
      <c r="C71" s="123"/>
      <c r="D71" s="37" t="s">
        <v>47</v>
      </c>
      <c r="E71" s="37"/>
      <c r="F71" s="176"/>
      <c r="G71" s="24">
        <v>0.13500000000000001</v>
      </c>
      <c r="H71" s="460"/>
    </row>
    <row r="72" spans="2:11" ht="19" hidden="1" customHeight="1" x14ac:dyDescent="0.2">
      <c r="B72" s="10" t="s">
        <v>17</v>
      </c>
      <c r="C72" s="123"/>
      <c r="D72" s="37" t="s">
        <v>47</v>
      </c>
      <c r="E72" s="37"/>
      <c r="F72" s="176"/>
      <c r="G72" s="24">
        <v>1.446</v>
      </c>
      <c r="H72" s="460"/>
    </row>
    <row r="73" spans="2:11" ht="16" hidden="1" customHeight="1" x14ac:dyDescent="0.2">
      <c r="B73" s="10" t="s">
        <v>37</v>
      </c>
      <c r="C73" s="57" t="s">
        <v>47</v>
      </c>
      <c r="D73" s="50" t="s">
        <v>47</v>
      </c>
      <c r="E73" s="50"/>
      <c r="F73" s="177"/>
      <c r="G73" s="24" t="s">
        <v>36</v>
      </c>
      <c r="H73" s="460"/>
    </row>
    <row r="74" spans="2:11" ht="16" hidden="1" customHeight="1" x14ac:dyDescent="0.2">
      <c r="B74" s="10" t="s">
        <v>42</v>
      </c>
      <c r="C74" s="57" t="s">
        <v>47</v>
      </c>
      <c r="D74" s="50" t="s">
        <v>47</v>
      </c>
      <c r="E74" s="50"/>
      <c r="F74" s="177"/>
      <c r="G74" s="24" t="s">
        <v>47</v>
      </c>
      <c r="H74" s="460"/>
    </row>
    <row r="75" spans="2:11" ht="16" hidden="1" customHeight="1" x14ac:dyDescent="0.2">
      <c r="B75" s="10" t="s">
        <v>43</v>
      </c>
      <c r="C75" s="57" t="s">
        <v>47</v>
      </c>
      <c r="D75" s="50" t="s">
        <v>47</v>
      </c>
      <c r="E75" s="50"/>
      <c r="F75" s="177"/>
      <c r="G75" s="24" t="s">
        <v>47</v>
      </c>
      <c r="H75" s="460"/>
    </row>
    <row r="76" spans="2:11" ht="16" hidden="1" customHeight="1" x14ac:dyDescent="0.2">
      <c r="B76" s="10" t="s">
        <v>44</v>
      </c>
      <c r="C76" s="57" t="s">
        <v>47</v>
      </c>
      <c r="D76" s="50" t="s">
        <v>47</v>
      </c>
      <c r="E76" s="50"/>
      <c r="F76" s="177"/>
      <c r="G76" s="24" t="s">
        <v>47</v>
      </c>
      <c r="H76" s="460"/>
    </row>
    <row r="77" spans="2:11" ht="28" hidden="1" customHeight="1" x14ac:dyDescent="0.2">
      <c r="B77" s="23" t="s">
        <v>19</v>
      </c>
      <c r="C77" s="57" t="s">
        <v>47</v>
      </c>
      <c r="D77" s="50" t="s">
        <v>47</v>
      </c>
      <c r="E77" s="50"/>
      <c r="F77" s="177"/>
      <c r="G77" s="25">
        <v>2954</v>
      </c>
      <c r="H77" s="460"/>
    </row>
    <row r="78" spans="2:11" ht="32" x14ac:dyDescent="0.2">
      <c r="B78" s="28" t="s">
        <v>20</v>
      </c>
      <c r="C78" s="124" t="s">
        <v>120</v>
      </c>
      <c r="D78" s="71" t="s">
        <v>120</v>
      </c>
      <c r="E78" s="71" t="s">
        <v>120</v>
      </c>
      <c r="F78" s="364" t="s">
        <v>120</v>
      </c>
      <c r="G78" s="27" t="s">
        <v>21</v>
      </c>
      <c r="H78" s="460"/>
    </row>
    <row r="79" spans="2:11" ht="32" x14ac:dyDescent="0.2">
      <c r="B79" s="28" t="s">
        <v>184</v>
      </c>
      <c r="C79" s="124" t="s">
        <v>47</v>
      </c>
      <c r="D79" s="71" t="s">
        <v>47</v>
      </c>
      <c r="E79" s="71" t="s">
        <v>180</v>
      </c>
      <c r="F79" s="364" t="s">
        <v>309</v>
      </c>
      <c r="G79" s="27"/>
      <c r="H79" s="460"/>
    </row>
    <row r="80" spans="2:11" ht="19" x14ac:dyDescent="0.2">
      <c r="B80" s="10" t="s">
        <v>39</v>
      </c>
      <c r="C80" s="123" t="s">
        <v>47</v>
      </c>
      <c r="D80" s="37" t="s">
        <v>47</v>
      </c>
      <c r="E80" s="37">
        <v>2.7810000000000001</v>
      </c>
      <c r="F80" s="176">
        <v>2.7250000000000001</v>
      </c>
      <c r="G80" s="24">
        <v>3.1440000000000001</v>
      </c>
      <c r="H80" s="461"/>
    </row>
    <row r="81" spans="2:8" x14ac:dyDescent="0.2">
      <c r="B81" s="40" t="s">
        <v>49</v>
      </c>
      <c r="C81" s="125"/>
      <c r="D81" s="41"/>
      <c r="E81" s="41"/>
      <c r="F81" s="159"/>
      <c r="G81" s="42"/>
      <c r="H81" s="457" t="s">
        <v>45</v>
      </c>
    </row>
    <row r="82" spans="2:8" ht="19" x14ac:dyDescent="0.25">
      <c r="B82" s="49" t="s">
        <v>55</v>
      </c>
      <c r="C82" s="104">
        <v>0</v>
      </c>
      <c r="D82" s="55">
        <v>6.97</v>
      </c>
      <c r="E82" s="160">
        <v>18.41</v>
      </c>
      <c r="F82" s="353">
        <v>0</v>
      </c>
      <c r="G82" s="107"/>
      <c r="H82" s="457"/>
    </row>
    <row r="83" spans="2:8" ht="19" x14ac:dyDescent="0.25">
      <c r="B83" s="49" t="s">
        <v>32</v>
      </c>
      <c r="C83" s="105">
        <v>95.35</v>
      </c>
      <c r="D83" s="56">
        <v>12.19</v>
      </c>
      <c r="E83" s="161">
        <v>12.21</v>
      </c>
      <c r="F83" s="353">
        <v>14.49</v>
      </c>
      <c r="G83" s="104">
        <v>0.86</v>
      </c>
      <c r="H83" s="457"/>
    </row>
    <row r="84" spans="2:8" ht="19" x14ac:dyDescent="0.25">
      <c r="B84" s="49" t="s">
        <v>29</v>
      </c>
      <c r="C84" s="105">
        <v>0</v>
      </c>
      <c r="D84" s="56">
        <v>0</v>
      </c>
      <c r="E84" s="161">
        <v>0</v>
      </c>
      <c r="F84" s="353">
        <v>0</v>
      </c>
      <c r="G84" s="104" t="s">
        <v>35</v>
      </c>
      <c r="H84" s="457"/>
    </row>
    <row r="85" spans="2:8" ht="19" x14ac:dyDescent="0.25">
      <c r="B85" s="26" t="s">
        <v>22</v>
      </c>
      <c r="C85" s="57">
        <v>5.44</v>
      </c>
      <c r="D85" s="50">
        <v>0.65</v>
      </c>
      <c r="E85" s="158">
        <v>1.32</v>
      </c>
      <c r="F85" s="353">
        <v>1.56</v>
      </c>
      <c r="G85" s="104">
        <v>0.31</v>
      </c>
      <c r="H85" s="457"/>
    </row>
    <row r="86" spans="2:8" ht="19" x14ac:dyDescent="0.25">
      <c r="B86" s="26" t="s">
        <v>34</v>
      </c>
      <c r="C86" s="57">
        <v>3094.75</v>
      </c>
      <c r="D86" s="50">
        <v>13.35</v>
      </c>
      <c r="E86" s="158">
        <v>7.25</v>
      </c>
      <c r="F86" s="353">
        <v>8.08</v>
      </c>
      <c r="G86" s="104">
        <v>1.7</v>
      </c>
      <c r="H86" s="457"/>
    </row>
    <row r="87" spans="2:8" ht="19" x14ac:dyDescent="0.25">
      <c r="B87" s="26" t="s">
        <v>23</v>
      </c>
      <c r="C87" s="57">
        <v>18.45</v>
      </c>
      <c r="D87" s="50">
        <v>0</v>
      </c>
      <c r="E87" s="158">
        <v>0</v>
      </c>
      <c r="F87" s="353">
        <v>0</v>
      </c>
      <c r="G87" s="104">
        <v>0.92</v>
      </c>
      <c r="H87" s="457"/>
    </row>
    <row r="88" spans="2:8" ht="19" x14ac:dyDescent="0.25">
      <c r="B88" s="26" t="s">
        <v>56</v>
      </c>
      <c r="C88" s="25">
        <v>0</v>
      </c>
      <c r="D88" s="106">
        <v>5.87</v>
      </c>
      <c r="E88" s="162">
        <v>3.26</v>
      </c>
      <c r="F88" s="353">
        <v>2.39</v>
      </c>
      <c r="G88" s="104"/>
      <c r="H88" s="457"/>
    </row>
    <row r="89" spans="2:8" ht="19" x14ac:dyDescent="0.25">
      <c r="B89" s="26" t="s">
        <v>24</v>
      </c>
      <c r="C89" s="57">
        <v>1.46</v>
      </c>
      <c r="D89" s="50">
        <v>0</v>
      </c>
      <c r="E89" s="158">
        <v>0.28000000000000003</v>
      </c>
      <c r="F89" s="353">
        <v>0.24</v>
      </c>
      <c r="G89" s="174" t="s">
        <v>35</v>
      </c>
      <c r="H89" s="457"/>
    </row>
    <row r="90" spans="2:8" ht="19" x14ac:dyDescent="0.25">
      <c r="B90" s="26" t="s">
        <v>30</v>
      </c>
      <c r="C90" s="57">
        <v>4.7300000000000004</v>
      </c>
      <c r="D90" s="50">
        <v>0.05</v>
      </c>
      <c r="E90" s="158">
        <v>0</v>
      </c>
      <c r="F90" s="353">
        <v>0</v>
      </c>
      <c r="G90" s="174" t="s">
        <v>35</v>
      </c>
      <c r="H90" s="457"/>
    </row>
    <row r="91" spans="2:8" ht="19" x14ac:dyDescent="0.25">
      <c r="B91" s="26" t="s">
        <v>26</v>
      </c>
      <c r="C91" s="57">
        <v>0</v>
      </c>
      <c r="D91" s="50">
        <v>1.5</v>
      </c>
      <c r="E91" s="158">
        <v>0</v>
      </c>
      <c r="F91" s="353">
        <v>0</v>
      </c>
      <c r="G91" s="174">
        <v>0.37</v>
      </c>
      <c r="H91" s="457"/>
    </row>
    <row r="92" spans="2:8" ht="19" x14ac:dyDescent="0.25">
      <c r="B92" s="26" t="s">
        <v>57</v>
      </c>
      <c r="C92" s="25">
        <v>0</v>
      </c>
      <c r="D92" s="106">
        <v>0</v>
      </c>
      <c r="E92" s="162">
        <v>0</v>
      </c>
      <c r="F92" s="353">
        <v>0</v>
      </c>
      <c r="G92" s="174"/>
      <c r="H92" s="457"/>
    </row>
    <row r="93" spans="2:8" ht="19" x14ac:dyDescent="0.25">
      <c r="B93" s="26" t="s">
        <v>31</v>
      </c>
      <c r="C93" s="57">
        <v>1.59</v>
      </c>
      <c r="D93" s="50">
        <v>2.71</v>
      </c>
      <c r="E93" s="158">
        <v>1.87</v>
      </c>
      <c r="F93" s="353">
        <v>1.79</v>
      </c>
      <c r="G93" s="174" t="s">
        <v>35</v>
      </c>
      <c r="H93" s="457"/>
    </row>
    <row r="94" spans="2:8" ht="19" x14ac:dyDescent="0.25">
      <c r="B94" s="26" t="s">
        <v>25</v>
      </c>
      <c r="C94" s="57">
        <v>31.86</v>
      </c>
      <c r="D94" s="50">
        <v>21.6</v>
      </c>
      <c r="E94" s="158">
        <v>0</v>
      </c>
      <c r="F94" s="353">
        <v>5.8</v>
      </c>
      <c r="G94" s="174" t="s">
        <v>35</v>
      </c>
      <c r="H94" s="457"/>
    </row>
    <row r="95" spans="2:8" ht="19" x14ac:dyDescent="0.25">
      <c r="B95" s="26" t="s">
        <v>58</v>
      </c>
      <c r="C95" s="25">
        <v>0</v>
      </c>
      <c r="D95" s="106">
        <v>41.04</v>
      </c>
      <c r="E95" s="162">
        <v>28.34</v>
      </c>
      <c r="F95" s="353">
        <v>28.75</v>
      </c>
      <c r="G95" s="174"/>
      <c r="H95" s="457"/>
    </row>
    <row r="96" spans="2:8" ht="19" x14ac:dyDescent="0.25">
      <c r="B96" s="26" t="s">
        <v>59</v>
      </c>
      <c r="C96" s="25">
        <v>7.28</v>
      </c>
      <c r="D96" s="106">
        <v>2.31</v>
      </c>
      <c r="E96" s="162">
        <v>0.65</v>
      </c>
      <c r="F96" s="353">
        <v>0.95</v>
      </c>
      <c r="G96" s="174"/>
      <c r="H96" s="457"/>
    </row>
    <row r="97" spans="2:8" ht="19" x14ac:dyDescent="0.25">
      <c r="B97" s="26" t="s">
        <v>60</v>
      </c>
      <c r="C97" s="25">
        <v>0</v>
      </c>
      <c r="D97" s="106">
        <v>0</v>
      </c>
      <c r="E97" s="162">
        <v>0</v>
      </c>
      <c r="F97" s="353">
        <v>0</v>
      </c>
      <c r="G97" s="174"/>
      <c r="H97" s="457"/>
    </row>
    <row r="98" spans="2:8" ht="19" x14ac:dyDescent="0.25">
      <c r="B98" s="26" t="s">
        <v>61</v>
      </c>
      <c r="C98" s="25">
        <v>1.54</v>
      </c>
      <c r="D98" s="106">
        <v>0</v>
      </c>
      <c r="E98" s="162">
        <v>0</v>
      </c>
      <c r="F98" s="353">
        <v>0</v>
      </c>
      <c r="G98" s="174"/>
      <c r="H98" s="457"/>
    </row>
    <row r="99" spans="2:8" ht="19" x14ac:dyDescent="0.25">
      <c r="B99" s="26" t="s">
        <v>62</v>
      </c>
      <c r="C99" s="25">
        <v>0</v>
      </c>
      <c r="D99" s="106">
        <v>0</v>
      </c>
      <c r="E99" s="162">
        <v>0</v>
      </c>
      <c r="F99" s="353">
        <v>0</v>
      </c>
      <c r="G99" s="174"/>
      <c r="H99" s="457"/>
    </row>
    <row r="100" spans="2:8" ht="19" x14ac:dyDescent="0.25">
      <c r="B100" s="26" t="s">
        <v>63</v>
      </c>
      <c r="C100" s="25">
        <v>1.2</v>
      </c>
      <c r="D100" s="106">
        <v>0</v>
      </c>
      <c r="E100" s="162">
        <v>0</v>
      </c>
      <c r="F100" s="353">
        <v>0</v>
      </c>
      <c r="G100" s="174"/>
      <c r="H100" s="457"/>
    </row>
    <row r="101" spans="2:8" ht="19" x14ac:dyDescent="0.25">
      <c r="B101" s="26" t="s">
        <v>33</v>
      </c>
      <c r="C101" s="25">
        <v>0</v>
      </c>
      <c r="D101" s="106">
        <v>0</v>
      </c>
      <c r="E101" s="162">
        <v>0</v>
      </c>
      <c r="F101" s="353">
        <v>0</v>
      </c>
      <c r="G101" s="174" t="s">
        <v>35</v>
      </c>
      <c r="H101" s="457"/>
    </row>
    <row r="102" spans="2:8" ht="19" x14ac:dyDescent="0.25">
      <c r="B102" s="26" t="s">
        <v>28</v>
      </c>
      <c r="C102" s="25">
        <v>0</v>
      </c>
      <c r="D102" s="106">
        <v>0</v>
      </c>
      <c r="E102" s="162">
        <v>0</v>
      </c>
      <c r="F102" s="353">
        <v>0</v>
      </c>
      <c r="G102" s="174" t="s">
        <v>35</v>
      </c>
      <c r="H102" s="457"/>
    </row>
    <row r="103" spans="2:8" ht="19" x14ac:dyDescent="0.25">
      <c r="B103" s="26" t="s">
        <v>50</v>
      </c>
      <c r="C103" s="25">
        <v>0</v>
      </c>
      <c r="D103" s="106">
        <v>0</v>
      </c>
      <c r="E103" s="162">
        <v>0</v>
      </c>
      <c r="F103" s="353">
        <v>0</v>
      </c>
      <c r="G103" s="174">
        <v>0.38</v>
      </c>
      <c r="H103" s="457"/>
    </row>
    <row r="104" spans="2:8" ht="19" x14ac:dyDescent="0.25">
      <c r="B104" s="26" t="s">
        <v>64</v>
      </c>
      <c r="C104" s="25">
        <v>0</v>
      </c>
      <c r="D104" s="106">
        <v>0</v>
      </c>
      <c r="E104" s="162">
        <v>0</v>
      </c>
      <c r="F104" s="353">
        <v>0</v>
      </c>
      <c r="G104" s="174"/>
      <c r="H104" s="457"/>
    </row>
    <row r="105" spans="2:8" ht="19" x14ac:dyDescent="0.25">
      <c r="B105" s="26" t="s">
        <v>65</v>
      </c>
      <c r="C105" s="25">
        <v>0</v>
      </c>
      <c r="D105" s="106">
        <v>0</v>
      </c>
      <c r="E105" s="162">
        <v>0</v>
      </c>
      <c r="F105" s="353">
        <v>0</v>
      </c>
      <c r="G105" s="174"/>
      <c r="H105" s="457"/>
    </row>
    <row r="106" spans="2:8" ht="19" x14ac:dyDescent="0.25">
      <c r="B106" s="26" t="s">
        <v>27</v>
      </c>
      <c r="C106" s="25">
        <v>0</v>
      </c>
      <c r="D106" s="106">
        <v>0</v>
      </c>
      <c r="E106" s="162">
        <v>0</v>
      </c>
      <c r="F106" s="353">
        <v>0</v>
      </c>
      <c r="G106" s="174" t="s">
        <v>35</v>
      </c>
      <c r="H106" s="457"/>
    </row>
    <row r="107" spans="2:8" ht="19" x14ac:dyDescent="0.25">
      <c r="B107" s="35" t="s">
        <v>52</v>
      </c>
      <c r="C107" s="108">
        <f>SUM(C82:C106)</f>
        <v>3263.65</v>
      </c>
      <c r="D107" s="108">
        <f>SUM(D82:D106)</f>
        <v>108.23999999999998</v>
      </c>
      <c r="E107" s="108">
        <f>SUM(E82:E106)</f>
        <v>73.59</v>
      </c>
      <c r="F107" s="35">
        <f>SUM(F82:F106)</f>
        <v>64.05</v>
      </c>
      <c r="G107" s="36">
        <f>SUM(G85:G106)</f>
        <v>3.6799999999999997</v>
      </c>
    </row>
  </sheetData>
  <mergeCells count="4">
    <mergeCell ref="H81:H106"/>
    <mergeCell ref="Q17:R17"/>
    <mergeCell ref="H68:H80"/>
    <mergeCell ref="H66:H67"/>
  </mergeCells>
  <phoneticPr fontId="7" type="noConversion"/>
  <pageMargins left="0.7" right="0.7" top="0.75" bottom="0.75" header="0.3" footer="0.3"/>
  <pageSetup scale="68" orientation="landscape"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7"/>
  <sheetViews>
    <sheetView workbookViewId="0">
      <selection activeCell="E37" sqref="E37"/>
    </sheetView>
  </sheetViews>
  <sheetFormatPr baseColWidth="10" defaultRowHeight="16" x14ac:dyDescent="0.2"/>
  <sheetData>
    <row r="27" spans="2:2" x14ac:dyDescent="0.2">
      <c r="B27" t="s">
        <v>71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88"/>
  <sheetViews>
    <sheetView tabSelected="1" topLeftCell="A43" workbookViewId="0">
      <selection activeCell="J19" sqref="J19"/>
    </sheetView>
  </sheetViews>
  <sheetFormatPr baseColWidth="10" defaultRowHeight="16" x14ac:dyDescent="0.2"/>
  <cols>
    <col min="1" max="1" width="26" customWidth="1"/>
    <col min="2" max="2" width="2" customWidth="1"/>
    <col min="3" max="3" width="13.5" customWidth="1"/>
    <col min="4" max="4" width="13.1640625" customWidth="1"/>
    <col min="5" max="5" width="13" customWidth="1"/>
    <col min="6" max="6" width="27.1640625" customWidth="1"/>
    <col min="7" max="7" width="23.1640625" customWidth="1"/>
    <col min="8" max="8" width="16.6640625" customWidth="1"/>
    <col min="9" max="9" width="15.5" customWidth="1"/>
    <col min="10" max="10" width="17.33203125" customWidth="1"/>
  </cols>
  <sheetData>
    <row r="1" spans="1:13" x14ac:dyDescent="0.2">
      <c r="C1" s="448" t="s">
        <v>422</v>
      </c>
      <c r="D1" s="448" t="s">
        <v>422</v>
      </c>
      <c r="E1" s="448" t="s">
        <v>422</v>
      </c>
      <c r="F1" s="448" t="s">
        <v>422</v>
      </c>
      <c r="J1" s="448" t="s">
        <v>422</v>
      </c>
      <c r="K1" s="448" t="s">
        <v>422</v>
      </c>
      <c r="L1" s="448" t="s">
        <v>422</v>
      </c>
      <c r="M1" s="448" t="s">
        <v>422</v>
      </c>
    </row>
    <row r="2" spans="1:13" x14ac:dyDescent="0.2">
      <c r="A2" s="386"/>
      <c r="B2" s="386"/>
      <c r="C2" s="456" t="s">
        <v>351</v>
      </c>
      <c r="D2" s="456" t="s">
        <v>352</v>
      </c>
      <c r="E2" s="456" t="s">
        <v>353</v>
      </c>
      <c r="F2" s="456" t="s">
        <v>362</v>
      </c>
      <c r="H2" s="386"/>
      <c r="I2" s="386"/>
      <c r="J2" s="456" t="s">
        <v>351</v>
      </c>
      <c r="K2" s="456" t="s">
        <v>352</v>
      </c>
      <c r="L2" s="456" t="s">
        <v>353</v>
      </c>
      <c r="M2" s="456" t="s">
        <v>362</v>
      </c>
    </row>
    <row r="3" spans="1:13" x14ac:dyDescent="0.2">
      <c r="A3" s="386" t="s">
        <v>363</v>
      </c>
      <c r="B3" s="386"/>
      <c r="C3" s="388">
        <v>0.02</v>
      </c>
      <c r="D3" s="388">
        <v>0.03</v>
      </c>
      <c r="E3" s="388">
        <v>0.05</v>
      </c>
      <c r="F3" s="388">
        <v>0</v>
      </c>
      <c r="H3" s="386" t="s">
        <v>363</v>
      </c>
      <c r="I3" s="386"/>
      <c r="J3" s="388">
        <v>0.02</v>
      </c>
      <c r="K3" s="388">
        <v>0.03</v>
      </c>
      <c r="L3" s="388">
        <v>0.05</v>
      </c>
      <c r="M3" s="388">
        <v>0</v>
      </c>
    </row>
    <row r="4" spans="1:13" x14ac:dyDescent="0.2">
      <c r="A4" s="386" t="s">
        <v>354</v>
      </c>
      <c r="B4" s="386"/>
      <c r="C4" s="387">
        <f>C3*C5</f>
        <v>10</v>
      </c>
      <c r="D4" s="387">
        <f>D3*D5</f>
        <v>15</v>
      </c>
      <c r="E4" s="387">
        <f>E3*E5</f>
        <v>25</v>
      </c>
      <c r="F4" s="387">
        <f>F3*F5</f>
        <v>0</v>
      </c>
      <c r="H4" s="386" t="s">
        <v>354</v>
      </c>
      <c r="I4" s="386"/>
      <c r="J4" s="387">
        <v>10.014699999999999</v>
      </c>
      <c r="K4" s="387">
        <f>K3*K5</f>
        <v>15</v>
      </c>
      <c r="L4" s="387">
        <f>L3*L5</f>
        <v>25</v>
      </c>
      <c r="M4" s="387">
        <f>M3*M5</f>
        <v>0</v>
      </c>
    </row>
    <row r="5" spans="1:13" x14ac:dyDescent="0.2">
      <c r="A5" s="386" t="s">
        <v>355</v>
      </c>
      <c r="B5" s="386"/>
      <c r="C5" s="387">
        <v>500</v>
      </c>
      <c r="D5" s="387">
        <v>500</v>
      </c>
      <c r="E5" s="387">
        <v>500</v>
      </c>
      <c r="F5" s="387">
        <v>500</v>
      </c>
      <c r="H5" s="386" t="s">
        <v>355</v>
      </c>
      <c r="I5" s="386"/>
      <c r="J5" s="387">
        <v>500</v>
      </c>
      <c r="K5" s="387">
        <v>500</v>
      </c>
      <c r="L5" s="387">
        <v>500</v>
      </c>
      <c r="M5" s="387">
        <v>500</v>
      </c>
    </row>
    <row r="6" spans="1:13" x14ac:dyDescent="0.2">
      <c r="A6" s="386" t="s">
        <v>349</v>
      </c>
      <c r="B6" s="386"/>
      <c r="C6" s="387">
        <v>24</v>
      </c>
      <c r="D6" s="387">
        <v>24</v>
      </c>
      <c r="E6" s="387">
        <v>24</v>
      </c>
      <c r="F6" s="387">
        <v>24</v>
      </c>
      <c r="H6" s="386" t="s">
        <v>349</v>
      </c>
      <c r="I6" s="386"/>
      <c r="J6" s="387">
        <v>24</v>
      </c>
      <c r="K6" s="387">
        <v>24</v>
      </c>
      <c r="L6" s="387">
        <v>24</v>
      </c>
      <c r="M6" s="387">
        <v>24</v>
      </c>
    </row>
    <row r="8" spans="1:13" x14ac:dyDescent="0.2">
      <c r="A8" t="s">
        <v>350</v>
      </c>
      <c r="C8" t="s">
        <v>356</v>
      </c>
    </row>
    <row r="9" spans="1:13" x14ac:dyDescent="0.2">
      <c r="A9" t="s">
        <v>357</v>
      </c>
    </row>
    <row r="10" spans="1:13" x14ac:dyDescent="0.2">
      <c r="B10" s="385" t="s">
        <v>358</v>
      </c>
      <c r="D10" t="s">
        <v>419</v>
      </c>
    </row>
    <row r="11" spans="1:13" x14ac:dyDescent="0.2">
      <c r="B11" s="385" t="s">
        <v>359</v>
      </c>
      <c r="D11" t="s">
        <v>419</v>
      </c>
    </row>
    <row r="12" spans="1:13" x14ac:dyDescent="0.2">
      <c r="B12" s="385" t="s">
        <v>360</v>
      </c>
      <c r="D12" t="s">
        <v>419</v>
      </c>
    </row>
    <row r="13" spans="1:13" x14ac:dyDescent="0.2">
      <c r="B13" s="385" t="s">
        <v>435</v>
      </c>
      <c r="D13" t="s">
        <v>419</v>
      </c>
    </row>
    <row r="14" spans="1:13" x14ac:dyDescent="0.2">
      <c r="B14" t="s">
        <v>361</v>
      </c>
      <c r="D14" t="s">
        <v>420</v>
      </c>
    </row>
    <row r="15" spans="1:13" x14ac:dyDescent="0.2">
      <c r="B15" t="s">
        <v>117</v>
      </c>
      <c r="D15" t="s">
        <v>420</v>
      </c>
    </row>
    <row r="16" spans="1:13" x14ac:dyDescent="0.2">
      <c r="B16" t="s">
        <v>1</v>
      </c>
      <c r="D16" t="s">
        <v>420</v>
      </c>
    </row>
    <row r="17" spans="2:8" x14ac:dyDescent="0.2">
      <c r="B17" t="s">
        <v>95</v>
      </c>
      <c r="D17" t="s">
        <v>420</v>
      </c>
    </row>
    <row r="18" spans="2:8" x14ac:dyDescent="0.2">
      <c r="B18" t="s">
        <v>118</v>
      </c>
      <c r="D18" t="s">
        <v>420</v>
      </c>
    </row>
    <row r="19" spans="2:8" x14ac:dyDescent="0.2">
      <c r="B19" t="s">
        <v>427</v>
      </c>
      <c r="D19" t="s">
        <v>420</v>
      </c>
    </row>
    <row r="21" spans="2:8" x14ac:dyDescent="0.2">
      <c r="C21" t="s">
        <v>423</v>
      </c>
    </row>
    <row r="22" spans="2:8" x14ac:dyDescent="0.2">
      <c r="C22" t="s">
        <v>428</v>
      </c>
    </row>
    <row r="23" spans="2:8" x14ac:dyDescent="0.2">
      <c r="C23" t="s">
        <v>429</v>
      </c>
    </row>
    <row r="24" spans="2:8" x14ac:dyDescent="0.2">
      <c r="C24" t="s">
        <v>430</v>
      </c>
    </row>
    <row r="25" spans="2:8" x14ac:dyDescent="0.2">
      <c r="C25" t="s">
        <v>431</v>
      </c>
    </row>
    <row r="26" spans="2:8" x14ac:dyDescent="0.2">
      <c r="C26" t="s">
        <v>365</v>
      </c>
    </row>
    <row r="27" spans="2:8" x14ac:dyDescent="0.2">
      <c r="C27" t="s">
        <v>432</v>
      </c>
      <c r="H27" t="s">
        <v>433</v>
      </c>
    </row>
    <row r="28" spans="2:8" x14ac:dyDescent="0.2">
      <c r="C28" t="s">
        <v>434</v>
      </c>
    </row>
    <row r="29" spans="2:8" x14ac:dyDescent="0.2">
      <c r="C29" s="113" t="s">
        <v>425</v>
      </c>
    </row>
    <row r="30" spans="2:8" x14ac:dyDescent="0.2">
      <c r="C30" t="s">
        <v>366</v>
      </c>
    </row>
    <row r="31" spans="2:8" x14ac:dyDescent="0.2">
      <c r="C31" t="s">
        <v>421</v>
      </c>
    </row>
    <row r="32" spans="2:8" x14ac:dyDescent="0.2">
      <c r="D32" s="115"/>
    </row>
    <row r="34" spans="6:16" x14ac:dyDescent="0.2">
      <c r="F34" s="394" t="s">
        <v>367</v>
      </c>
      <c r="G34" s="394"/>
      <c r="H34" s="394"/>
      <c r="I34" s="394"/>
      <c r="J34" s="394"/>
      <c r="K34" s="394"/>
      <c r="L34" s="394"/>
      <c r="M34" s="394"/>
      <c r="N34" s="394"/>
      <c r="O34" s="394"/>
      <c r="P34" s="394"/>
    </row>
    <row r="35" spans="6:16" x14ac:dyDescent="0.2">
      <c r="F35" s="395"/>
      <c r="G35" s="395"/>
      <c r="H35" s="395"/>
      <c r="I35" s="394"/>
      <c r="J35" s="394"/>
      <c r="K35" s="394"/>
      <c r="L35" s="394"/>
      <c r="M35" s="394"/>
      <c r="N35" s="394"/>
      <c r="O35" s="394"/>
      <c r="P35" s="394"/>
    </row>
    <row r="36" spans="6:16" ht="54" x14ac:dyDescent="0.2">
      <c r="F36" s="396" t="s">
        <v>368</v>
      </c>
      <c r="G36" s="397" t="s">
        <v>424</v>
      </c>
      <c r="H36" s="398"/>
      <c r="I36" s="394"/>
      <c r="J36" s="394"/>
      <c r="K36" s="394"/>
      <c r="L36" s="394"/>
      <c r="M36" s="394"/>
      <c r="N36" s="394"/>
      <c r="O36" s="399"/>
      <c r="P36" s="394"/>
    </row>
    <row r="37" spans="6:16" x14ac:dyDescent="0.2">
      <c r="F37" s="394" t="s">
        <v>369</v>
      </c>
      <c r="G37" s="400">
        <v>300</v>
      </c>
      <c r="H37" s="394"/>
      <c r="I37" s="394"/>
      <c r="J37" s="394"/>
      <c r="K37" s="394"/>
      <c r="L37" s="394"/>
      <c r="M37" s="394"/>
      <c r="N37" s="394"/>
      <c r="O37" s="399"/>
      <c r="P37" s="394"/>
    </row>
    <row r="38" spans="6:16" x14ac:dyDescent="0.2">
      <c r="F38" s="394" t="s">
        <v>370</v>
      </c>
      <c r="G38" s="401">
        <v>1.7500000000000002E-2</v>
      </c>
      <c r="H38" s="394"/>
      <c r="I38" s="394"/>
      <c r="J38" s="394"/>
      <c r="K38" s="394"/>
      <c r="L38" s="394"/>
      <c r="M38" s="394"/>
      <c r="N38" s="394"/>
      <c r="O38" s="399"/>
      <c r="P38" s="394"/>
    </row>
    <row r="39" spans="6:16" x14ac:dyDescent="0.2">
      <c r="F39" s="402" t="s">
        <v>371</v>
      </c>
      <c r="G39" s="400" t="s">
        <v>372</v>
      </c>
      <c r="H39" s="394"/>
      <c r="I39" s="394"/>
      <c r="J39" s="394"/>
      <c r="K39" s="394"/>
      <c r="L39" s="394"/>
      <c r="M39" s="394"/>
      <c r="N39" s="394"/>
      <c r="O39" s="399"/>
      <c r="P39" s="394"/>
    </row>
    <row r="40" spans="6:16" x14ac:dyDescent="0.2">
      <c r="F40" s="402" t="s">
        <v>373</v>
      </c>
      <c r="G40" s="400" t="s">
        <v>374</v>
      </c>
      <c r="H40" s="394"/>
      <c r="I40" s="394"/>
      <c r="J40" s="394"/>
      <c r="K40" s="394"/>
      <c r="L40" s="394"/>
      <c r="M40" s="394"/>
      <c r="N40" s="394"/>
      <c r="O40" s="403"/>
      <c r="P40" s="394"/>
    </row>
    <row r="41" spans="6:16" x14ac:dyDescent="0.2">
      <c r="F41" s="402" t="s">
        <v>375</v>
      </c>
      <c r="G41" s="400" t="s">
        <v>376</v>
      </c>
      <c r="H41" s="394"/>
      <c r="I41" s="394"/>
      <c r="J41" s="394"/>
      <c r="K41" s="394"/>
      <c r="L41" s="394"/>
      <c r="M41" s="394"/>
      <c r="N41" s="394"/>
      <c r="O41" s="394"/>
      <c r="P41" s="394"/>
    </row>
    <row r="42" spans="6:16" x14ac:dyDescent="0.2">
      <c r="F42" s="402" t="s">
        <v>377</v>
      </c>
      <c r="G42" s="400" t="s">
        <v>378</v>
      </c>
      <c r="H42" s="394"/>
      <c r="I42" s="394"/>
      <c r="J42" s="394"/>
      <c r="K42" s="394"/>
      <c r="L42" s="394"/>
      <c r="M42" s="394"/>
      <c r="N42" s="394"/>
      <c r="O42" s="394"/>
      <c r="P42" s="394"/>
    </row>
    <row r="43" spans="6:16" x14ac:dyDescent="0.2">
      <c r="F43" s="396" t="s">
        <v>379</v>
      </c>
      <c r="G43" s="404">
        <v>0.44</v>
      </c>
      <c r="H43" s="394"/>
      <c r="I43" s="394"/>
      <c r="J43" s="394"/>
      <c r="K43" s="394"/>
      <c r="L43" s="394"/>
      <c r="M43" s="394"/>
      <c r="N43" s="394"/>
      <c r="O43" s="394"/>
      <c r="P43" s="394"/>
    </row>
    <row r="44" spans="6:16" x14ac:dyDescent="0.2">
      <c r="F44" s="396" t="s">
        <v>380</v>
      </c>
      <c r="G44" s="404">
        <v>0.1</v>
      </c>
      <c r="H44" s="394"/>
      <c r="I44" s="394"/>
      <c r="J44" s="394"/>
      <c r="K44" s="394"/>
      <c r="L44" s="394"/>
      <c r="M44" s="394"/>
      <c r="N44" s="394"/>
      <c r="O44" s="394"/>
      <c r="P44" s="394"/>
    </row>
    <row r="45" spans="6:16" x14ac:dyDescent="0.2">
      <c r="F45" s="396" t="s">
        <v>381</v>
      </c>
      <c r="G45" s="404">
        <v>0.38</v>
      </c>
      <c r="H45" s="394"/>
      <c r="I45" s="394"/>
      <c r="J45" s="394"/>
      <c r="K45" s="394"/>
      <c r="L45" s="394"/>
      <c r="M45" s="394"/>
      <c r="N45" s="394"/>
      <c r="O45" s="394"/>
      <c r="P45" s="394"/>
    </row>
    <row r="46" spans="6:16" x14ac:dyDescent="0.2">
      <c r="F46" s="396" t="s">
        <v>382</v>
      </c>
      <c r="G46" s="404">
        <v>0.08</v>
      </c>
      <c r="H46" s="394"/>
      <c r="I46" s="394"/>
      <c r="J46" s="394"/>
      <c r="K46" s="394"/>
      <c r="L46" s="394"/>
      <c r="M46" s="394"/>
      <c r="N46" s="394"/>
      <c r="O46" s="394"/>
      <c r="P46" s="394"/>
    </row>
    <row r="47" spans="6:16" x14ac:dyDescent="0.2">
      <c r="F47" s="405" t="s">
        <v>133</v>
      </c>
      <c r="G47" s="406">
        <f>G43+G44+G45+G46</f>
        <v>1</v>
      </c>
      <c r="H47" s="394"/>
      <c r="I47" s="394"/>
      <c r="J47" s="394"/>
      <c r="K47" s="394"/>
      <c r="L47" s="394"/>
      <c r="M47" s="394"/>
      <c r="N47" s="394"/>
      <c r="O47" s="394"/>
      <c r="P47" s="394"/>
    </row>
    <row r="48" spans="6:16" x14ac:dyDescent="0.2">
      <c r="F48" s="396"/>
      <c r="G48" s="407"/>
      <c r="H48" s="394"/>
      <c r="I48" s="394"/>
      <c r="J48" s="394"/>
      <c r="K48" s="394"/>
      <c r="L48" s="455" t="s">
        <v>426</v>
      </c>
      <c r="M48" s="455" t="s">
        <v>426</v>
      </c>
      <c r="N48" s="394"/>
      <c r="O48" s="394"/>
      <c r="P48" s="394"/>
    </row>
    <row r="49" spans="6:16" ht="27" x14ac:dyDescent="0.2">
      <c r="F49" s="394"/>
      <c r="G49" s="394" t="s">
        <v>383</v>
      </c>
      <c r="H49" s="394"/>
      <c r="I49" s="394"/>
      <c r="J49" s="455" t="s">
        <v>426</v>
      </c>
      <c r="K49" s="394"/>
      <c r="L49" s="408" t="str">
        <f>G39</f>
        <v>filtered PGEE</v>
      </c>
      <c r="M49" s="408" t="str">
        <f>G40</f>
        <v>filtered PGMEA</v>
      </c>
      <c r="N49" s="408" t="str">
        <f>G41</f>
        <v>filtered PGME</v>
      </c>
      <c r="O49" s="409"/>
      <c r="P49" s="394"/>
    </row>
    <row r="50" spans="6:16" x14ac:dyDescent="0.2">
      <c r="F50" s="394" t="s">
        <v>384</v>
      </c>
      <c r="G50" s="400" t="s">
        <v>385</v>
      </c>
      <c r="H50" s="450" t="s">
        <v>422</v>
      </c>
      <c r="I50" s="394" t="s">
        <v>85</v>
      </c>
      <c r="J50" s="449">
        <v>0.12470000000000001</v>
      </c>
      <c r="K50" s="410" t="s">
        <v>386</v>
      </c>
      <c r="L50" s="451">
        <v>0.8105</v>
      </c>
      <c r="M50" s="452">
        <v>0.1895</v>
      </c>
      <c r="N50" s="404">
        <v>0</v>
      </c>
      <c r="O50" s="394"/>
      <c r="P50" s="394"/>
    </row>
    <row r="51" spans="6:16" x14ac:dyDescent="0.2">
      <c r="F51" s="394" t="s">
        <v>387</v>
      </c>
      <c r="G51" s="400" t="s">
        <v>388</v>
      </c>
      <c r="H51" s="400" t="s">
        <v>389</v>
      </c>
      <c r="I51" s="394" t="s">
        <v>85</v>
      </c>
      <c r="J51" s="404">
        <v>1</v>
      </c>
      <c r="K51" s="410" t="s">
        <v>386</v>
      </c>
      <c r="L51" s="404">
        <v>0</v>
      </c>
      <c r="M51" s="411">
        <v>0</v>
      </c>
      <c r="N51" s="404">
        <v>0</v>
      </c>
      <c r="O51" s="394"/>
      <c r="P51" s="394"/>
    </row>
    <row r="52" spans="6:16" x14ac:dyDescent="0.2">
      <c r="F52" s="394" t="s">
        <v>390</v>
      </c>
      <c r="G52" s="400" t="s">
        <v>391</v>
      </c>
      <c r="H52" s="400" t="s">
        <v>392</v>
      </c>
      <c r="I52" s="394" t="s">
        <v>85</v>
      </c>
      <c r="J52" s="404">
        <v>1</v>
      </c>
      <c r="K52" s="410" t="s">
        <v>386</v>
      </c>
      <c r="L52" s="404">
        <v>0</v>
      </c>
      <c r="M52" s="411">
        <v>0</v>
      </c>
      <c r="N52" s="404">
        <v>0</v>
      </c>
      <c r="O52" s="394"/>
      <c r="P52" s="394"/>
    </row>
    <row r="53" spans="6:16" x14ac:dyDescent="0.2">
      <c r="F53" s="394" t="s">
        <v>393</v>
      </c>
      <c r="G53" s="400"/>
      <c r="H53" s="412"/>
      <c r="I53" s="394" t="s">
        <v>85</v>
      </c>
      <c r="J53" s="413"/>
      <c r="K53" s="410" t="s">
        <v>386</v>
      </c>
      <c r="L53" s="404">
        <v>0</v>
      </c>
      <c r="M53" s="411">
        <v>0</v>
      </c>
      <c r="N53" s="404">
        <v>0</v>
      </c>
      <c r="O53" s="394"/>
      <c r="P53" s="394"/>
    </row>
    <row r="54" spans="6:16" x14ac:dyDescent="0.2">
      <c r="F54" s="394" t="s">
        <v>394</v>
      </c>
      <c r="G54" s="400"/>
      <c r="H54" s="412"/>
      <c r="I54" s="394" t="s">
        <v>85</v>
      </c>
      <c r="J54" s="413"/>
      <c r="K54" s="410" t="s">
        <v>386</v>
      </c>
      <c r="L54" s="404">
        <v>1</v>
      </c>
      <c r="M54" s="411">
        <v>0</v>
      </c>
      <c r="N54" s="404">
        <v>0</v>
      </c>
      <c r="O54" s="394"/>
      <c r="P54" s="394"/>
    </row>
    <row r="55" spans="6:16" x14ac:dyDescent="0.2">
      <c r="F55" s="394" t="s">
        <v>395</v>
      </c>
      <c r="G55" s="400"/>
      <c r="H55" s="412"/>
      <c r="I55" s="394" t="s">
        <v>85</v>
      </c>
      <c r="J55" s="413"/>
      <c r="K55" s="410" t="s">
        <v>386</v>
      </c>
      <c r="L55" s="404">
        <v>1</v>
      </c>
      <c r="M55" s="411">
        <v>0</v>
      </c>
      <c r="N55" s="404">
        <v>0</v>
      </c>
      <c r="O55" s="394"/>
      <c r="P55" s="394"/>
    </row>
    <row r="56" spans="6:16" hidden="1" x14ac:dyDescent="0.2">
      <c r="F56" s="394"/>
      <c r="G56" s="394"/>
      <c r="H56" s="394"/>
      <c r="I56" s="394"/>
      <c r="J56" s="394"/>
      <c r="K56" s="394"/>
      <c r="L56" s="394"/>
      <c r="M56" s="394"/>
      <c r="N56" s="394"/>
      <c r="O56" s="394"/>
      <c r="P56" s="394"/>
    </row>
    <row r="57" spans="6:16" hidden="1" x14ac:dyDescent="0.2">
      <c r="F57" s="394"/>
      <c r="G57" s="394"/>
      <c r="H57" s="394"/>
      <c r="I57" s="394"/>
      <c r="J57" s="394"/>
      <c r="K57" s="394"/>
      <c r="L57" s="394"/>
      <c r="M57" s="394"/>
      <c r="N57" s="394"/>
      <c r="O57" s="394"/>
      <c r="P57" s="394"/>
    </row>
    <row r="58" spans="6:16" hidden="1" x14ac:dyDescent="0.2">
      <c r="F58" s="402" t="s">
        <v>396</v>
      </c>
      <c r="G58" s="394"/>
      <c r="H58" s="394"/>
      <c r="I58" s="394" t="s">
        <v>397</v>
      </c>
      <c r="J58" s="394"/>
      <c r="K58" s="394"/>
      <c r="L58" s="394"/>
      <c r="M58" s="394"/>
      <c r="N58" s="394"/>
      <c r="O58" s="394"/>
      <c r="P58" s="394"/>
    </row>
    <row r="59" spans="6:16" hidden="1" x14ac:dyDescent="0.2">
      <c r="F59" s="396" t="str">
        <f>H50</f>
        <v>18282.R01PL</v>
      </c>
      <c r="G59" s="414">
        <v>1</v>
      </c>
      <c r="H59" s="394"/>
      <c r="I59" s="415">
        <f>G59/(G59+G60+G61)</f>
        <v>0.98425196850393704</v>
      </c>
      <c r="J59" s="394"/>
      <c r="K59" s="394"/>
      <c r="L59" s="394"/>
      <c r="M59" s="394"/>
      <c r="N59" s="394"/>
      <c r="O59" s="394"/>
      <c r="P59" s="394"/>
    </row>
    <row r="60" spans="6:16" hidden="1" x14ac:dyDescent="0.2">
      <c r="F60" s="396" t="str">
        <f>G51</f>
        <v>Heraeus IMIDTEOS</v>
      </c>
      <c r="G60" s="416">
        <v>6.0000000000000001E-3</v>
      </c>
      <c r="H60" s="413"/>
      <c r="I60" s="415">
        <f>G60/(G59+G60+G61)</f>
        <v>5.905511811023622E-3</v>
      </c>
      <c r="J60" s="394"/>
      <c r="K60" s="394"/>
      <c r="L60" s="394"/>
      <c r="M60" s="394"/>
      <c r="N60" s="394"/>
      <c r="O60" s="394"/>
      <c r="P60" s="394"/>
    </row>
    <row r="61" spans="6:16" hidden="1" x14ac:dyDescent="0.2">
      <c r="F61" s="396" t="str">
        <f>G52</f>
        <v>Heraeus Malaic acid</v>
      </c>
      <c r="G61" s="417">
        <v>0.01</v>
      </c>
      <c r="H61" s="394"/>
      <c r="I61" s="415">
        <f>G61/(G60+G61+G59)</f>
        <v>9.8425196850393699E-3</v>
      </c>
      <c r="J61" s="394"/>
      <c r="K61" s="394"/>
      <c r="L61" s="394"/>
      <c r="M61" s="394"/>
      <c r="N61" s="394"/>
      <c r="O61" s="394"/>
      <c r="P61" s="394"/>
    </row>
    <row r="62" spans="6:16" hidden="1" x14ac:dyDescent="0.2">
      <c r="F62" s="396">
        <f>G53</f>
        <v>0</v>
      </c>
      <c r="G62" s="404"/>
      <c r="H62" s="394"/>
      <c r="I62" s="394">
        <f>I59+I60+I61</f>
        <v>1</v>
      </c>
      <c r="J62" s="394"/>
      <c r="K62" s="394"/>
      <c r="L62" s="394"/>
      <c r="M62" s="394"/>
      <c r="N62" s="394"/>
      <c r="O62" s="394"/>
      <c r="P62" s="394"/>
    </row>
    <row r="63" spans="6:16" hidden="1" x14ac:dyDescent="0.2">
      <c r="F63" s="396">
        <f>G54</f>
        <v>0</v>
      </c>
      <c r="G63" s="404"/>
      <c r="H63" s="394"/>
      <c r="I63" s="394"/>
      <c r="J63" s="394"/>
      <c r="K63" s="394"/>
      <c r="L63" s="394"/>
      <c r="M63" s="394"/>
      <c r="N63" s="394"/>
      <c r="O63" s="394"/>
      <c r="P63" s="394"/>
    </row>
    <row r="64" spans="6:16" hidden="1" x14ac:dyDescent="0.2">
      <c r="F64" s="396">
        <f>H55</f>
        <v>0</v>
      </c>
      <c r="G64" s="404"/>
      <c r="H64" s="394"/>
      <c r="I64" s="394"/>
      <c r="J64" s="394"/>
      <c r="K64" s="394"/>
      <c r="L64" s="394"/>
      <c r="M64" s="394"/>
      <c r="N64" s="394"/>
      <c r="O64" s="394"/>
      <c r="P64" s="394"/>
    </row>
    <row r="65" spans="6:16" hidden="1" x14ac:dyDescent="0.2">
      <c r="F65" s="396" t="s">
        <v>398</v>
      </c>
      <c r="G65" s="418">
        <f>G37*G38</f>
        <v>5.2500000000000009</v>
      </c>
      <c r="H65" s="394"/>
      <c r="I65" s="394"/>
      <c r="J65" s="394"/>
      <c r="K65" s="394"/>
      <c r="L65" s="394"/>
      <c r="M65" s="394"/>
      <c r="N65" s="394"/>
      <c r="O65" s="394"/>
      <c r="P65" s="394"/>
    </row>
    <row r="66" spans="6:16" hidden="1" x14ac:dyDescent="0.2">
      <c r="F66" s="394"/>
      <c r="G66" s="394"/>
      <c r="H66" s="394"/>
      <c r="I66" s="394" t="s">
        <v>399</v>
      </c>
      <c r="J66" s="394"/>
      <c r="K66" s="394"/>
      <c r="L66" s="394"/>
      <c r="M66" s="394"/>
      <c r="N66" s="394"/>
      <c r="O66" s="394"/>
      <c r="P66" s="394"/>
    </row>
    <row r="67" spans="6:16" hidden="1" x14ac:dyDescent="0.2">
      <c r="F67" s="394" t="s">
        <v>400</v>
      </c>
      <c r="G67" s="394" t="s">
        <v>401</v>
      </c>
      <c r="H67" s="394" t="s">
        <v>402</v>
      </c>
      <c r="I67" s="394" t="str">
        <f>G39</f>
        <v>filtered PGEE</v>
      </c>
      <c r="J67" s="394" t="str">
        <f>G40</f>
        <v>filtered PGMEA</v>
      </c>
      <c r="K67" s="394" t="str">
        <f>G41</f>
        <v>filtered PGME</v>
      </c>
      <c r="L67" s="394" t="s">
        <v>403</v>
      </c>
      <c r="M67" s="419"/>
      <c r="N67" s="419"/>
      <c r="O67" s="420"/>
      <c r="P67" s="421"/>
    </row>
    <row r="68" spans="6:16" hidden="1" x14ac:dyDescent="0.2">
      <c r="F68" s="396" t="str">
        <f>G50</f>
        <v>polymer, SH-JPB</v>
      </c>
      <c r="G68" s="394">
        <f>G65*I59</f>
        <v>5.1673228346456703</v>
      </c>
      <c r="H68" s="422">
        <f>G68/J50</f>
        <v>41.438033958666161</v>
      </c>
      <c r="I68" s="423">
        <f>H68*(1-J50)*L50</f>
        <v>29.397411366018606</v>
      </c>
      <c r="J68" s="423">
        <f>H68*(1-J50)*M50</f>
        <v>6.873299758001882</v>
      </c>
      <c r="K68" s="394">
        <f>H68*(1-J50)*N50</f>
        <v>0</v>
      </c>
      <c r="L68" s="394"/>
      <c r="M68" s="419"/>
      <c r="N68" s="424"/>
      <c r="O68" s="425"/>
      <c r="P68" s="394"/>
    </row>
    <row r="69" spans="6:16" hidden="1" x14ac:dyDescent="0.2">
      <c r="F69" s="396" t="str">
        <f>G51</f>
        <v>Heraeus IMIDTEOS</v>
      </c>
      <c r="G69" s="394">
        <f>G65*I60</f>
        <v>3.100393700787402E-2</v>
      </c>
      <c r="H69" s="422">
        <f>G69/J51</f>
        <v>3.100393700787402E-2</v>
      </c>
      <c r="I69" s="423">
        <f>H69*(1-J51)*L51</f>
        <v>0</v>
      </c>
      <c r="J69" s="423">
        <f>H69*(1-J51)*M51</f>
        <v>0</v>
      </c>
      <c r="K69" s="394">
        <f>H69*(1-J51)*N51</f>
        <v>0</v>
      </c>
      <c r="L69" s="394"/>
      <c r="M69" s="419"/>
      <c r="N69" s="424"/>
      <c r="O69" s="425"/>
      <c r="P69" s="394"/>
    </row>
    <row r="70" spans="6:16" hidden="1" x14ac:dyDescent="0.2">
      <c r="F70" s="396" t="str">
        <f>G52</f>
        <v>Heraeus Malaic acid</v>
      </c>
      <c r="G70" s="394">
        <f>G65*I61</f>
        <v>5.1673228346456698E-2</v>
      </c>
      <c r="H70" s="426">
        <f>G70/J52</f>
        <v>5.1673228346456698E-2</v>
      </c>
      <c r="I70" s="423">
        <f>H70*(1-J52)*L52</f>
        <v>0</v>
      </c>
      <c r="J70" s="423">
        <f>H70*(1-J52)*M52</f>
        <v>0</v>
      </c>
      <c r="K70" s="394">
        <f>H70*(1-J52)*N52</f>
        <v>0</v>
      </c>
      <c r="L70" s="394"/>
      <c r="M70" s="419"/>
      <c r="N70" s="424"/>
      <c r="O70" s="419"/>
      <c r="P70" s="394"/>
    </row>
    <row r="71" spans="6:16" hidden="1" x14ac:dyDescent="0.2">
      <c r="F71" s="396">
        <f>G53</f>
        <v>0</v>
      </c>
      <c r="G71" s="394">
        <f>$B$39*G62</f>
        <v>0</v>
      </c>
      <c r="H71" s="422" t="e">
        <f>G71/J53</f>
        <v>#DIV/0!</v>
      </c>
      <c r="I71" s="423"/>
      <c r="J71" s="423"/>
      <c r="K71" s="394">
        <v>0</v>
      </c>
      <c r="L71" s="394"/>
      <c r="M71" s="394"/>
      <c r="N71" s="394"/>
      <c r="O71" s="394"/>
      <c r="P71" s="394"/>
    </row>
    <row r="72" spans="6:16" hidden="1" x14ac:dyDescent="0.2">
      <c r="F72" s="396" t="str">
        <f>G39</f>
        <v>filtered PGEE</v>
      </c>
      <c r="G72" s="394">
        <f>(G37-G65)*G43</f>
        <v>129.69</v>
      </c>
      <c r="H72" s="422">
        <f>G72-I72</f>
        <v>100.2925886339814</v>
      </c>
      <c r="I72" s="423">
        <f>SUM(I68:I71)</f>
        <v>29.397411366018606</v>
      </c>
      <c r="J72" s="394"/>
      <c r="K72" s="394"/>
      <c r="L72" s="394"/>
      <c r="M72" s="394"/>
      <c r="N72" s="394"/>
      <c r="O72" s="394"/>
      <c r="P72" s="394"/>
    </row>
    <row r="73" spans="6:16" hidden="1" x14ac:dyDescent="0.2">
      <c r="F73" s="396" t="str">
        <f>G40</f>
        <v>filtered PGMEA</v>
      </c>
      <c r="G73" s="394">
        <f>(G37-G65)*G44</f>
        <v>29.475000000000001</v>
      </c>
      <c r="H73" s="422">
        <f>G73-J73</f>
        <v>22.60170024199812</v>
      </c>
      <c r="I73" s="394"/>
      <c r="J73" s="423">
        <f>SUM(J68:J71)</f>
        <v>6.873299758001882</v>
      </c>
      <c r="K73" s="394"/>
      <c r="L73" s="394"/>
      <c r="M73" s="394"/>
      <c r="N73" s="394"/>
      <c r="O73" s="394"/>
      <c r="P73" s="394"/>
    </row>
    <row r="74" spans="6:16" hidden="1" x14ac:dyDescent="0.2">
      <c r="F74" s="396" t="str">
        <f>G41</f>
        <v>filtered PGME</v>
      </c>
      <c r="G74" s="394">
        <f>(G37-G65)*G45</f>
        <v>112.005</v>
      </c>
      <c r="H74" s="410">
        <f>G74-K74</f>
        <v>112.005</v>
      </c>
      <c r="I74" s="394"/>
      <c r="J74" s="394"/>
      <c r="K74" s="394">
        <f>SUM(K68:K71)</f>
        <v>0</v>
      </c>
      <c r="L74" s="394"/>
      <c r="M74" s="394"/>
      <c r="N74" s="394"/>
      <c r="O74" s="394"/>
      <c r="P74" s="394"/>
    </row>
    <row r="75" spans="6:16" hidden="1" x14ac:dyDescent="0.2">
      <c r="F75" s="396" t="s">
        <v>404</v>
      </c>
      <c r="G75" s="394">
        <f>(G37-G65)*G46</f>
        <v>23.580000000000002</v>
      </c>
      <c r="H75" s="394">
        <f>G75-L75</f>
        <v>23.580000000000002</v>
      </c>
      <c r="I75" s="394"/>
      <c r="J75" s="394"/>
      <c r="K75" s="394"/>
      <c r="L75" s="394">
        <v>0</v>
      </c>
      <c r="M75" s="394"/>
      <c r="N75" s="394"/>
      <c r="O75" s="394"/>
      <c r="P75" s="394"/>
    </row>
    <row r="76" spans="6:16" x14ac:dyDescent="0.2">
      <c r="F76" s="396"/>
      <c r="G76" s="394"/>
      <c r="H76" s="394"/>
      <c r="I76" s="394"/>
      <c r="J76" s="394"/>
      <c r="K76" s="394"/>
      <c r="L76" s="394"/>
      <c r="M76" s="394"/>
      <c r="N76" s="394"/>
      <c r="O76" s="394"/>
      <c r="P76" s="394"/>
    </row>
    <row r="77" spans="6:16" ht="36" x14ac:dyDescent="0.2">
      <c r="F77" s="427" t="s">
        <v>405</v>
      </c>
      <c r="G77" s="428" t="s">
        <v>406</v>
      </c>
      <c r="H77" s="428" t="s">
        <v>407</v>
      </c>
      <c r="I77" s="428" t="s">
        <v>408</v>
      </c>
      <c r="J77" s="428" t="s">
        <v>111</v>
      </c>
      <c r="K77" s="429"/>
      <c r="L77" s="429"/>
      <c r="M77" s="394" t="s">
        <v>409</v>
      </c>
      <c r="N77" s="394" t="s">
        <v>410</v>
      </c>
      <c r="O77" s="394" t="s">
        <v>411</v>
      </c>
      <c r="P77" s="394"/>
    </row>
    <row r="78" spans="6:16" ht="18" x14ac:dyDescent="0.2">
      <c r="F78" s="430" t="str">
        <f>F68</f>
        <v>polymer, SH-JPB</v>
      </c>
      <c r="G78" s="431">
        <f>J50</f>
        <v>0.12470000000000001</v>
      </c>
      <c r="H78" s="432">
        <f>H68</f>
        <v>41.438033958666161</v>
      </c>
      <c r="I78" s="433"/>
      <c r="J78" s="434"/>
      <c r="K78" s="435"/>
      <c r="L78" s="394"/>
      <c r="M78" s="394">
        <f>I78*J50</f>
        <v>0</v>
      </c>
      <c r="N78" s="403" t="e">
        <f>M78/($H$47+$H$48+$H$49)</f>
        <v>#DIV/0!</v>
      </c>
      <c r="O78" s="403">
        <f>1-M78/G68</f>
        <v>1</v>
      </c>
      <c r="P78" s="394"/>
    </row>
    <row r="79" spans="6:16" ht="18" x14ac:dyDescent="0.2">
      <c r="F79" s="436" t="str">
        <f>F60</f>
        <v>Heraeus IMIDTEOS</v>
      </c>
      <c r="G79" s="431">
        <f>J51</f>
        <v>1</v>
      </c>
      <c r="H79" s="437">
        <f>H69</f>
        <v>3.100393700787402E-2</v>
      </c>
      <c r="I79" s="438"/>
      <c r="J79" s="434" t="s">
        <v>389</v>
      </c>
      <c r="K79" s="435"/>
      <c r="L79" s="394"/>
      <c r="M79" s="394">
        <f>I79*J51</f>
        <v>0</v>
      </c>
      <c r="N79" s="403" t="e">
        <f>M79/($H$47+$H$48+$H$49)</f>
        <v>#DIV/0!</v>
      </c>
      <c r="O79" s="403">
        <f>1-M79/G69</f>
        <v>1</v>
      </c>
      <c r="P79" s="394"/>
    </row>
    <row r="80" spans="6:16" ht="18" x14ac:dyDescent="0.2">
      <c r="F80" s="436" t="str">
        <f>F70</f>
        <v>Heraeus Malaic acid</v>
      </c>
      <c r="G80" s="431">
        <f>J52</f>
        <v>1</v>
      </c>
      <c r="H80" s="437">
        <f>H70</f>
        <v>5.1673228346456698E-2</v>
      </c>
      <c r="I80" s="438"/>
      <c r="J80" s="434" t="s">
        <v>392</v>
      </c>
      <c r="K80" s="435"/>
      <c r="L80" s="394"/>
      <c r="M80" s="394">
        <f>I80*J52</f>
        <v>0</v>
      </c>
      <c r="N80" s="403" t="e">
        <f>M80/($H$47+$H$48+$H$49)</f>
        <v>#DIV/0!</v>
      </c>
      <c r="O80" s="403">
        <f>1-M80/G70</f>
        <v>1</v>
      </c>
      <c r="P80" s="394"/>
    </row>
    <row r="81" spans="6:16" ht="18" x14ac:dyDescent="0.2">
      <c r="F81" s="436"/>
      <c r="G81" s="431">
        <f>J53</f>
        <v>0</v>
      </c>
      <c r="H81" s="439"/>
      <c r="I81" s="440"/>
      <c r="J81" s="434"/>
      <c r="K81" s="435"/>
      <c r="L81" s="394"/>
      <c r="M81" s="403"/>
      <c r="N81" s="403"/>
      <c r="O81" s="394"/>
      <c r="P81" s="394"/>
    </row>
    <row r="82" spans="6:16" ht="18" x14ac:dyDescent="0.2">
      <c r="F82" s="436" t="str">
        <f>F72</f>
        <v>filtered PGEE</v>
      </c>
      <c r="G82" s="441"/>
      <c r="H82" s="439">
        <f>H72</f>
        <v>100.2925886339814</v>
      </c>
      <c r="I82" s="442"/>
      <c r="J82" s="434" t="s">
        <v>412</v>
      </c>
      <c r="K82" s="435"/>
      <c r="L82" s="394"/>
      <c r="M82" s="394"/>
      <c r="N82" s="394"/>
      <c r="O82" s="394"/>
      <c r="P82" s="394"/>
    </row>
    <row r="83" spans="6:16" ht="18" x14ac:dyDescent="0.2">
      <c r="F83" s="436" t="str">
        <f>F73</f>
        <v>filtered PGMEA</v>
      </c>
      <c r="G83" s="441"/>
      <c r="H83" s="439">
        <f>H73</f>
        <v>22.60170024199812</v>
      </c>
      <c r="I83" s="442"/>
      <c r="J83" s="434" t="s">
        <v>413</v>
      </c>
      <c r="K83" s="435"/>
      <c r="L83" s="394"/>
      <c r="M83" s="394"/>
      <c r="N83" s="394"/>
      <c r="O83" s="394"/>
      <c r="P83" s="394"/>
    </row>
    <row r="84" spans="6:16" ht="18" x14ac:dyDescent="0.2">
      <c r="F84" s="436" t="s">
        <v>376</v>
      </c>
      <c r="G84" s="441"/>
      <c r="H84" s="439">
        <f>G74</f>
        <v>112.005</v>
      </c>
      <c r="I84" s="442"/>
      <c r="J84" s="434" t="s">
        <v>414</v>
      </c>
      <c r="K84" s="435"/>
      <c r="L84" s="394"/>
      <c r="M84" s="394"/>
      <c r="N84" s="394"/>
      <c r="O84" s="394"/>
      <c r="P84" s="394"/>
    </row>
    <row r="85" spans="6:16" ht="18" x14ac:dyDescent="0.2">
      <c r="F85" s="453" t="s">
        <v>415</v>
      </c>
      <c r="G85" s="441"/>
      <c r="H85" s="439">
        <f>H75</f>
        <v>23.580000000000002</v>
      </c>
      <c r="I85" s="442"/>
      <c r="J85" s="434" t="s">
        <v>416</v>
      </c>
      <c r="K85" s="435"/>
      <c r="L85" s="394"/>
      <c r="M85" s="394"/>
      <c r="N85" s="394"/>
      <c r="O85" s="394"/>
      <c r="P85" s="394"/>
    </row>
    <row r="86" spans="6:16" ht="18" x14ac:dyDescent="0.2">
      <c r="F86" s="454"/>
      <c r="G86" s="441" t="s">
        <v>417</v>
      </c>
      <c r="H86" s="444">
        <f>SUM(H78:H85)</f>
        <v>300</v>
      </c>
      <c r="I86" s="444">
        <f>SUM(I78:I85)</f>
        <v>0</v>
      </c>
      <c r="J86" s="402"/>
      <c r="K86" s="394"/>
      <c r="L86" s="394"/>
      <c r="M86" s="394"/>
      <c r="N86" s="394"/>
      <c r="O86" s="394"/>
      <c r="P86" s="394"/>
    </row>
    <row r="87" spans="6:16" ht="18" x14ac:dyDescent="0.2">
      <c r="F87" s="454"/>
      <c r="G87" s="441" t="s">
        <v>117</v>
      </c>
      <c r="H87" s="445">
        <f>(H78*G78+H79*G79+H80*G80)/H86</f>
        <v>1.7500000000000002E-2</v>
      </c>
      <c r="I87" s="445" t="e">
        <f>(I78*G78+I79*G79+I80*G80)/I86</f>
        <v>#DIV/0!</v>
      </c>
      <c r="J87" s="403">
        <f>SUM(J78:J83)</f>
        <v>0</v>
      </c>
      <c r="K87" s="403">
        <f>SUM(K78:K83)</f>
        <v>0</v>
      </c>
      <c r="L87" s="402" t="s">
        <v>418</v>
      </c>
      <c r="M87" s="394">
        <f>SUM(M78+M79+M80)</f>
        <v>0</v>
      </c>
      <c r="N87" s="403" t="e">
        <f>SUM(N78:N80)</f>
        <v>#DIV/0!</v>
      </c>
      <c r="O87" s="394"/>
      <c r="P87" s="394"/>
    </row>
    <row r="88" spans="6:16" ht="18" x14ac:dyDescent="0.2">
      <c r="F88" s="443"/>
      <c r="G88" s="446"/>
      <c r="H88" s="446"/>
      <c r="I88" s="446"/>
      <c r="J88" s="447"/>
      <c r="K88" s="394"/>
      <c r="L88" s="394"/>
      <c r="M88" s="396"/>
      <c r="N88" s="394"/>
      <c r="O88" s="403"/>
      <c r="P88" s="394"/>
    </row>
  </sheetData>
  <hyperlinks>
    <hyperlink ref="B10" r:id="rId1"/>
    <hyperlink ref="B11" r:id="rId2"/>
    <hyperlink ref="B12" r:id="rId3"/>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54"/>
  <sheetViews>
    <sheetView topLeftCell="A29" workbookViewId="0">
      <selection activeCell="N58" sqref="N58"/>
    </sheetView>
  </sheetViews>
  <sheetFormatPr baseColWidth="10" defaultRowHeight="16" x14ac:dyDescent="0.2"/>
  <cols>
    <col min="1" max="1" width="17.83203125" customWidth="1"/>
    <col min="2" max="2" width="15.6640625" customWidth="1"/>
    <col min="3" max="3" width="20.5" customWidth="1"/>
    <col min="4" max="4" width="15.1640625" customWidth="1"/>
    <col min="5" max="5" width="12.33203125" customWidth="1"/>
    <col min="6" max="6" width="12.83203125" customWidth="1"/>
    <col min="7" max="7" width="17.6640625" customWidth="1"/>
    <col min="8" max="8" width="16.83203125" customWidth="1"/>
    <col min="9" max="9" width="19" customWidth="1"/>
    <col min="10" max="10" width="14.33203125" customWidth="1"/>
    <col min="11" max="11" width="19.83203125" customWidth="1"/>
    <col min="12" max="12" width="18.6640625" customWidth="1"/>
    <col min="13" max="13" width="22.83203125" customWidth="1"/>
    <col min="14" max="14" width="26" customWidth="1"/>
    <col min="19" max="19" width="15.1640625" customWidth="1"/>
    <col min="20" max="20" width="15.5" customWidth="1"/>
  </cols>
  <sheetData>
    <row r="1" spans="1:13" ht="31" x14ac:dyDescent="0.35">
      <c r="A1" s="72" t="s">
        <v>320</v>
      </c>
    </row>
    <row r="2" spans="1:13" ht="48" x14ac:dyDescent="0.2">
      <c r="A2" s="7" t="s">
        <v>72</v>
      </c>
      <c r="B2" s="7" t="s">
        <v>73</v>
      </c>
      <c r="C2" s="7" t="s">
        <v>74</v>
      </c>
      <c r="D2" s="7" t="s">
        <v>75</v>
      </c>
      <c r="E2" s="96"/>
      <c r="F2" s="96"/>
      <c r="G2" s="377"/>
      <c r="H2" s="6" t="s">
        <v>139</v>
      </c>
      <c r="I2" s="6" t="s">
        <v>140</v>
      </c>
      <c r="J2" s="7" t="s">
        <v>76</v>
      </c>
      <c r="K2" s="7" t="s">
        <v>77</v>
      </c>
      <c r="L2" s="6" t="s">
        <v>114</v>
      </c>
    </row>
    <row r="3" spans="1:13" ht="19" x14ac:dyDescent="0.25">
      <c r="A3" s="29" t="s">
        <v>113</v>
      </c>
      <c r="B3" s="4">
        <f>[1]Process!H25</f>
        <v>3148.3</v>
      </c>
      <c r="C3" s="99">
        <f>B3</f>
        <v>3148.3</v>
      </c>
      <c r="D3" s="29" t="s">
        <v>78</v>
      </c>
      <c r="G3" s="377" t="s">
        <v>129</v>
      </c>
      <c r="H3" s="118">
        <v>0.14000000000000001</v>
      </c>
      <c r="I3" s="5">
        <v>3149.09</v>
      </c>
      <c r="J3" s="15">
        <f>H3*I3</f>
        <v>440.87260000000003</v>
      </c>
      <c r="K3" s="97">
        <v>0.4</v>
      </c>
      <c r="L3" s="15">
        <f>J3/K3</f>
        <v>1102.1814999999999</v>
      </c>
    </row>
    <row r="4" spans="1:13" ht="32" x14ac:dyDescent="0.2">
      <c r="A4" s="52" t="s">
        <v>321</v>
      </c>
      <c r="B4" s="15">
        <f>J3*2</f>
        <v>881.74520000000007</v>
      </c>
      <c r="C4" s="142">
        <v>895.18</v>
      </c>
      <c r="D4" s="143" t="s">
        <v>80</v>
      </c>
      <c r="H4" s="117"/>
    </row>
    <row r="5" spans="1:13" x14ac:dyDescent="0.2">
      <c r="I5" s="98" t="s">
        <v>81</v>
      </c>
      <c r="J5" s="98" t="s">
        <v>135</v>
      </c>
      <c r="M5" s="7" t="s">
        <v>84</v>
      </c>
    </row>
    <row r="6" spans="1:13" ht="19" x14ac:dyDescent="0.2">
      <c r="A6" t="s">
        <v>115</v>
      </c>
      <c r="I6" s="5" t="s">
        <v>82</v>
      </c>
      <c r="J6" s="5">
        <f>C3+C4</f>
        <v>4043.48</v>
      </c>
      <c r="M6" s="102">
        <f>J3/J8</f>
        <v>0.32359997064004697</v>
      </c>
    </row>
    <row r="7" spans="1:13" ht="19" x14ac:dyDescent="0.2">
      <c r="A7" t="s">
        <v>163</v>
      </c>
      <c r="I7" s="5"/>
      <c r="J7" s="5"/>
      <c r="M7" s="145"/>
    </row>
    <row r="8" spans="1:13" ht="19" x14ac:dyDescent="0.2">
      <c r="A8" t="s">
        <v>322</v>
      </c>
      <c r="E8" s="120"/>
      <c r="I8" s="5" t="s">
        <v>83</v>
      </c>
      <c r="J8" s="142">
        <f>C37</f>
        <v>1362.4</v>
      </c>
      <c r="K8" s="113" t="s">
        <v>186</v>
      </c>
    </row>
    <row r="9" spans="1:13" x14ac:dyDescent="0.2">
      <c r="A9" t="s">
        <v>164</v>
      </c>
    </row>
    <row r="10" spans="1:13" x14ac:dyDescent="0.2">
      <c r="A10" t="s">
        <v>165</v>
      </c>
    </row>
    <row r="11" spans="1:13" x14ac:dyDescent="0.2">
      <c r="A11" t="s">
        <v>323</v>
      </c>
    </row>
    <row r="12" spans="1:13" x14ac:dyDescent="0.2">
      <c r="A12" t="s">
        <v>324</v>
      </c>
    </row>
    <row r="13" spans="1:13" x14ac:dyDescent="0.2">
      <c r="A13" t="s">
        <v>325</v>
      </c>
    </row>
    <row r="14" spans="1:13" x14ac:dyDescent="0.2">
      <c r="A14" t="s">
        <v>326</v>
      </c>
    </row>
    <row r="15" spans="1:13" x14ac:dyDescent="0.2">
      <c r="A15" t="s">
        <v>327</v>
      </c>
    </row>
    <row r="16" spans="1:13" ht="32" x14ac:dyDescent="0.2">
      <c r="B16" s="5" t="s">
        <v>168</v>
      </c>
      <c r="C16" s="154" t="s">
        <v>173</v>
      </c>
      <c r="D16" s="5" t="s">
        <v>134</v>
      </c>
      <c r="E16" s="5" t="s">
        <v>128</v>
      </c>
    </row>
    <row r="17" spans="2:6" x14ac:dyDescent="0.2">
      <c r="B17" s="148">
        <v>0.39930555555555558</v>
      </c>
      <c r="C17" s="4" t="s">
        <v>328</v>
      </c>
      <c r="D17" s="4">
        <v>34</v>
      </c>
      <c r="E17" s="4">
        <v>134</v>
      </c>
      <c r="F17" t="s">
        <v>172</v>
      </c>
    </row>
    <row r="18" spans="2:6" x14ac:dyDescent="0.2">
      <c r="B18" s="148">
        <v>0.41666666666666669</v>
      </c>
      <c r="C18" s="4" t="s">
        <v>174</v>
      </c>
      <c r="D18" s="4">
        <v>36</v>
      </c>
      <c r="E18" s="4">
        <v>134</v>
      </c>
    </row>
    <row r="19" spans="2:6" x14ac:dyDescent="0.2">
      <c r="B19" s="148">
        <v>0.45833333333333331</v>
      </c>
      <c r="C19" s="4" t="s">
        <v>175</v>
      </c>
      <c r="D19" s="4">
        <v>45</v>
      </c>
      <c r="E19" s="4">
        <v>134</v>
      </c>
    </row>
    <row r="20" spans="2:6" x14ac:dyDescent="0.2">
      <c r="B20" s="148">
        <v>0.48055555555555557</v>
      </c>
      <c r="C20" s="4"/>
      <c r="D20" s="4">
        <v>30</v>
      </c>
      <c r="E20" s="4">
        <v>134</v>
      </c>
      <c r="F20" t="s">
        <v>176</v>
      </c>
    </row>
    <row r="21" spans="2:6" x14ac:dyDescent="0.2">
      <c r="B21" s="148">
        <v>0.52777777777777779</v>
      </c>
      <c r="C21" s="4" t="s">
        <v>177</v>
      </c>
      <c r="D21" s="4">
        <v>28</v>
      </c>
      <c r="E21" s="4">
        <v>134</v>
      </c>
    </row>
    <row r="22" spans="2:6" x14ac:dyDescent="0.2">
      <c r="B22" s="148">
        <v>6.9444444444444434E-2</v>
      </c>
      <c r="C22" s="4" t="s">
        <v>329</v>
      </c>
      <c r="D22" s="4">
        <v>23</v>
      </c>
      <c r="E22" s="4">
        <v>134</v>
      </c>
    </row>
    <row r="23" spans="2:6" x14ac:dyDescent="0.2">
      <c r="B23" s="148">
        <v>9.0277777777777776E-2</v>
      </c>
      <c r="C23" s="4" t="s">
        <v>330</v>
      </c>
      <c r="D23" s="4">
        <v>25</v>
      </c>
      <c r="E23" s="4">
        <v>134</v>
      </c>
    </row>
    <row r="24" spans="2:6" x14ac:dyDescent="0.2">
      <c r="B24" s="148">
        <v>0.12152777777777778</v>
      </c>
      <c r="C24" s="4" t="s">
        <v>331</v>
      </c>
      <c r="D24" s="4">
        <v>11</v>
      </c>
      <c r="E24" s="4">
        <v>134</v>
      </c>
    </row>
    <row r="25" spans="2:6" x14ac:dyDescent="0.2">
      <c r="B25" s="148">
        <v>0.14930555555555555</v>
      </c>
      <c r="C25" s="4" t="s">
        <v>332</v>
      </c>
      <c r="D25" s="4">
        <v>21</v>
      </c>
      <c r="E25" s="4">
        <v>134</v>
      </c>
      <c r="F25" s="113" t="s">
        <v>333</v>
      </c>
    </row>
    <row r="26" spans="2:6" x14ac:dyDescent="0.2">
      <c r="C26" t="s">
        <v>169</v>
      </c>
    </row>
    <row r="27" spans="2:6" x14ac:dyDescent="0.2">
      <c r="B27" s="151"/>
      <c r="C27" s="152" t="s">
        <v>170</v>
      </c>
    </row>
    <row r="28" spans="2:6" x14ac:dyDescent="0.2">
      <c r="C28" t="s">
        <v>334</v>
      </c>
    </row>
    <row r="35" spans="1:21" ht="31" x14ac:dyDescent="0.35">
      <c r="A35" s="72" t="s">
        <v>132</v>
      </c>
      <c r="O35" s="128"/>
      <c r="P35" s="13"/>
      <c r="Q35" s="13"/>
      <c r="R35" s="13"/>
      <c r="S35" s="13"/>
    </row>
    <row r="36" spans="1:21" ht="17" thickBot="1" x14ac:dyDescent="0.25">
      <c r="A36" s="73" t="s">
        <v>72</v>
      </c>
      <c r="B36" s="73" t="s">
        <v>73</v>
      </c>
      <c r="C36" s="73" t="s">
        <v>74</v>
      </c>
      <c r="D36" s="73" t="s">
        <v>85</v>
      </c>
      <c r="E36" s="73" t="s">
        <v>75</v>
      </c>
      <c r="O36" s="128"/>
      <c r="P36" s="13"/>
      <c r="Q36" s="13"/>
      <c r="R36" s="13"/>
      <c r="S36" s="129"/>
      <c r="U36" s="119"/>
    </row>
    <row r="37" spans="1:21" ht="23" thickTop="1" thickBot="1" x14ac:dyDescent="0.3">
      <c r="A37" t="s">
        <v>166</v>
      </c>
      <c r="B37" s="74" t="s">
        <v>86</v>
      </c>
      <c r="C37" s="155">
        <f>C39-C38</f>
        <v>1362.4</v>
      </c>
      <c r="D37" s="100">
        <f>M6</f>
        <v>0.32359997064004697</v>
      </c>
      <c r="E37" t="s">
        <v>167</v>
      </c>
      <c r="O37" s="128"/>
      <c r="P37" s="13"/>
      <c r="Q37" s="13"/>
      <c r="R37" s="13"/>
      <c r="S37" s="130"/>
    </row>
    <row r="38" spans="1:21" ht="21" thickTop="1" thickBot="1" x14ac:dyDescent="0.25">
      <c r="A38" t="s">
        <v>87</v>
      </c>
      <c r="B38" s="149">
        <f>B39-C37</f>
        <v>2385.0170999999996</v>
      </c>
      <c r="C38" s="127">
        <v>2397.5</v>
      </c>
      <c r="D38" s="74" t="s">
        <v>86</v>
      </c>
      <c r="H38" s="29" t="s">
        <v>124</v>
      </c>
      <c r="I38" s="29"/>
      <c r="J38" s="29"/>
      <c r="K38" s="29"/>
      <c r="L38" s="29"/>
      <c r="M38" s="29"/>
      <c r="O38" s="128"/>
      <c r="P38" s="13"/>
      <c r="Q38" s="13"/>
      <c r="R38" s="13"/>
      <c r="S38" s="131"/>
    </row>
    <row r="39" spans="1:21" ht="23" thickTop="1" thickBot="1" x14ac:dyDescent="0.25">
      <c r="A39" t="s">
        <v>91</v>
      </c>
      <c r="B39" s="150">
        <f>(C37*D37)/M40</f>
        <v>3747.4170999999997</v>
      </c>
      <c r="C39" s="156">
        <f>4072-312.1</f>
        <v>3759.9</v>
      </c>
      <c r="D39" s="100">
        <f>J3/C39</f>
        <v>0.11725646958695711</v>
      </c>
      <c r="E39" t="s">
        <v>78</v>
      </c>
      <c r="F39" s="119"/>
      <c r="H39" s="4" t="s">
        <v>125</v>
      </c>
      <c r="I39" s="4" t="s">
        <v>88</v>
      </c>
      <c r="J39" s="4" t="s">
        <v>89</v>
      </c>
      <c r="K39" s="101" t="s">
        <v>90</v>
      </c>
      <c r="L39" s="101" t="s">
        <v>126</v>
      </c>
      <c r="M39" s="101" t="s">
        <v>127</v>
      </c>
      <c r="O39" s="128"/>
      <c r="P39" s="13"/>
      <c r="Q39" s="13"/>
      <c r="R39" s="13"/>
      <c r="S39" s="13"/>
    </row>
    <row r="40" spans="1:21" x14ac:dyDescent="0.2">
      <c r="B40" s="115"/>
      <c r="H40" s="132">
        <f>L3-J3</f>
        <v>661.30889999999988</v>
      </c>
      <c r="I40" s="132">
        <f>H40*5</f>
        <v>3306.5444999999995</v>
      </c>
      <c r="J40" s="132">
        <f>I40-H40</f>
        <v>2645.2355999999995</v>
      </c>
      <c r="K40" s="132">
        <f>I40+J3</f>
        <v>3747.4170999999997</v>
      </c>
      <c r="L40" s="15">
        <f>J3</f>
        <v>440.87260000000003</v>
      </c>
      <c r="M40" s="116">
        <f>J3/K40</f>
        <v>0.11764705882352944</v>
      </c>
      <c r="O40" s="128"/>
      <c r="P40" s="13"/>
      <c r="Q40" s="13"/>
      <c r="R40" s="13"/>
      <c r="S40" s="13"/>
    </row>
    <row r="41" spans="1:21" x14ac:dyDescent="0.2">
      <c r="E41" s="157" t="s">
        <v>178</v>
      </c>
      <c r="O41" s="12"/>
      <c r="P41" s="12"/>
      <c r="Q41" s="12"/>
      <c r="R41" s="12"/>
      <c r="S41" s="12"/>
    </row>
    <row r="42" spans="1:21" x14ac:dyDescent="0.2">
      <c r="F42" s="4" t="s">
        <v>79</v>
      </c>
      <c r="G42" s="126">
        <f>J8-J3</f>
        <v>921.52740000000006</v>
      </c>
      <c r="H42" s="116">
        <f>G42/G44</f>
        <v>0.27764983199596366</v>
      </c>
      <c r="O42" s="12"/>
      <c r="P42" s="12"/>
      <c r="Q42" s="12"/>
      <c r="R42" s="12"/>
      <c r="S42" s="12"/>
    </row>
    <row r="43" spans="1:21" x14ac:dyDescent="0.2">
      <c r="F43" s="4" t="s">
        <v>87</v>
      </c>
      <c r="G43" s="4">
        <f>C38</f>
        <v>2397.5</v>
      </c>
      <c r="H43" s="116">
        <f>G43/G44</f>
        <v>0.7223501680040364</v>
      </c>
      <c r="O43" s="12"/>
      <c r="P43" s="12"/>
      <c r="Q43" s="12"/>
      <c r="R43" s="12"/>
      <c r="S43" s="12"/>
    </row>
    <row r="44" spans="1:21" x14ac:dyDescent="0.2">
      <c r="F44" s="4" t="s">
        <v>133</v>
      </c>
      <c r="G44" s="126">
        <f>G42+G43</f>
        <v>3319.0273999999999</v>
      </c>
      <c r="H44" s="4">
        <f>H42+H43</f>
        <v>1</v>
      </c>
    </row>
    <row r="47" spans="1:21" ht="19" x14ac:dyDescent="0.25">
      <c r="E47" s="133" t="s">
        <v>136</v>
      </c>
      <c r="G47" s="462" t="s">
        <v>142</v>
      </c>
      <c r="H47" s="462"/>
      <c r="I47" s="462" t="s">
        <v>138</v>
      </c>
      <c r="J47" s="462"/>
      <c r="K47" s="462" t="s">
        <v>181</v>
      </c>
      <c r="L47" s="462"/>
      <c r="M47" s="462" t="s">
        <v>346</v>
      </c>
      <c r="N47" s="462"/>
    </row>
    <row r="48" spans="1:21" x14ac:dyDescent="0.2">
      <c r="F48" s="114"/>
      <c r="G48" s="139" t="s">
        <v>144</v>
      </c>
      <c r="H48" s="139" t="s">
        <v>145</v>
      </c>
      <c r="I48" s="140" t="s">
        <v>144</v>
      </c>
      <c r="J48" s="141" t="s">
        <v>145</v>
      </c>
      <c r="K48" s="140" t="s">
        <v>144</v>
      </c>
      <c r="L48" s="147" t="s">
        <v>145</v>
      </c>
      <c r="M48" s="140" t="s">
        <v>344</v>
      </c>
      <c r="N48" s="147" t="s">
        <v>345</v>
      </c>
    </row>
    <row r="49" spans="6:14" x14ac:dyDescent="0.2">
      <c r="F49" s="8" t="s">
        <v>92</v>
      </c>
      <c r="G49" s="138">
        <v>17.36</v>
      </c>
      <c r="H49" s="134">
        <v>12.47</v>
      </c>
      <c r="I49" s="136">
        <v>17.39</v>
      </c>
      <c r="J49" s="146">
        <v>12.21</v>
      </c>
      <c r="K49" s="4">
        <v>14.21</v>
      </c>
      <c r="L49" s="170"/>
      <c r="M49" s="4">
        <v>14.21</v>
      </c>
      <c r="N49" s="170"/>
    </row>
    <row r="50" spans="6:14" x14ac:dyDescent="0.2">
      <c r="F50" s="8" t="s">
        <v>93</v>
      </c>
      <c r="G50" s="138">
        <v>6.0590000000000002</v>
      </c>
      <c r="H50" s="134">
        <v>0.61099999999999999</v>
      </c>
      <c r="I50" s="136">
        <v>6.625</v>
      </c>
      <c r="J50" s="146" t="s">
        <v>47</v>
      </c>
      <c r="K50" s="4">
        <v>4.8010000000000002</v>
      </c>
      <c r="L50" s="170"/>
      <c r="M50" s="4">
        <v>4.8010000000000002</v>
      </c>
      <c r="N50" s="170"/>
    </row>
    <row r="51" spans="6:14" x14ac:dyDescent="0.2">
      <c r="F51" s="8" t="s">
        <v>116</v>
      </c>
      <c r="G51" s="138" t="s">
        <v>47</v>
      </c>
      <c r="H51" s="135" t="s">
        <v>143</v>
      </c>
      <c r="I51" s="137" t="s">
        <v>47</v>
      </c>
      <c r="J51" s="146" t="s">
        <v>146</v>
      </c>
      <c r="K51" s="4" t="s">
        <v>47</v>
      </c>
      <c r="L51" s="170" t="s">
        <v>180</v>
      </c>
      <c r="M51" s="4" t="s">
        <v>47</v>
      </c>
      <c r="N51" s="170" t="s">
        <v>343</v>
      </c>
    </row>
    <row r="52" spans="6:14" x14ac:dyDescent="0.2">
      <c r="F52" s="8" t="s">
        <v>94</v>
      </c>
      <c r="G52" s="138">
        <v>1559</v>
      </c>
      <c r="H52" s="134">
        <v>1880</v>
      </c>
      <c r="I52" s="136">
        <v>1571</v>
      </c>
      <c r="J52" s="146">
        <v>2440</v>
      </c>
      <c r="K52" s="4">
        <v>1621</v>
      </c>
      <c r="L52" s="173">
        <v>1394</v>
      </c>
      <c r="M52" s="4">
        <v>1167</v>
      </c>
      <c r="N52" s="173">
        <v>940</v>
      </c>
    </row>
    <row r="53" spans="6:14" x14ac:dyDescent="0.2">
      <c r="F53" s="163" t="s">
        <v>95</v>
      </c>
      <c r="G53" s="164">
        <v>1.4430000000000001</v>
      </c>
      <c r="H53" s="165">
        <v>1.512</v>
      </c>
      <c r="I53" s="166">
        <v>1.452</v>
      </c>
      <c r="J53" s="167">
        <v>1.7250000000000001</v>
      </c>
      <c r="K53" s="168">
        <v>1.4</v>
      </c>
      <c r="L53" s="171">
        <v>1.4970000000000001</v>
      </c>
      <c r="M53" s="168">
        <v>1.5940000000000001</v>
      </c>
      <c r="N53" s="171">
        <v>1.6910000000000001</v>
      </c>
    </row>
    <row r="54" spans="6:14" x14ac:dyDescent="0.2">
      <c r="F54" s="169" t="s">
        <v>179</v>
      </c>
      <c r="G54" s="29"/>
      <c r="H54" s="172"/>
      <c r="I54" s="29"/>
      <c r="J54" s="172"/>
      <c r="K54" s="4" t="s">
        <v>47</v>
      </c>
      <c r="L54" s="170">
        <v>2.7810000000000001</v>
      </c>
      <c r="M54" s="4" t="s">
        <v>47</v>
      </c>
      <c r="N54" s="170">
        <v>2.7810000000000001</v>
      </c>
    </row>
  </sheetData>
  <mergeCells count="4">
    <mergeCell ref="G47:H47"/>
    <mergeCell ref="I47:J47"/>
    <mergeCell ref="K47:L47"/>
    <mergeCell ref="M47:N47"/>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95"/>
  <sheetViews>
    <sheetView topLeftCell="A58" zoomScale="177" zoomScaleNormal="177" zoomScalePageLayoutView="177" workbookViewId="0">
      <selection activeCell="F15" sqref="F15"/>
    </sheetView>
  </sheetViews>
  <sheetFormatPr baseColWidth="10" defaultRowHeight="16" x14ac:dyDescent="0.2"/>
  <cols>
    <col min="1" max="1" width="15.83203125" customWidth="1"/>
    <col min="2" max="2" width="22.33203125" customWidth="1"/>
    <col min="3" max="3" width="14.6640625" customWidth="1"/>
    <col min="4" max="5" width="19.83203125" customWidth="1"/>
    <col min="6" max="6" width="19.5" customWidth="1"/>
  </cols>
  <sheetData>
    <row r="1" spans="1:8" x14ac:dyDescent="0.2">
      <c r="A1" s="178" t="s">
        <v>187</v>
      </c>
      <c r="B1" s="179"/>
      <c r="C1" s="179"/>
      <c r="D1" s="180"/>
      <c r="E1" s="180"/>
      <c r="F1" s="180"/>
      <c r="G1" s="181"/>
      <c r="H1" s="181"/>
    </row>
    <row r="2" spans="1:8" ht="23" x14ac:dyDescent="0.2">
      <c r="A2" s="182" t="s">
        <v>188</v>
      </c>
      <c r="B2" s="183"/>
      <c r="C2" s="183"/>
      <c r="D2" s="183"/>
      <c r="E2" s="184"/>
      <c r="F2" s="185" t="s">
        <v>189</v>
      </c>
      <c r="G2" s="533" t="s">
        <v>190</v>
      </c>
      <c r="H2" s="534"/>
    </row>
    <row r="3" spans="1:8" x14ac:dyDescent="0.2">
      <c r="A3" s="186"/>
      <c r="B3" s="187"/>
      <c r="C3" s="187"/>
      <c r="D3" s="187"/>
      <c r="E3" s="187"/>
      <c r="F3" s="187"/>
      <c r="G3" s="188"/>
      <c r="H3" s="189"/>
    </row>
    <row r="4" spans="1:8" x14ac:dyDescent="0.2">
      <c r="A4" s="190"/>
      <c r="D4" s="535"/>
      <c r="E4" s="535"/>
      <c r="F4" s="535"/>
      <c r="G4" s="191"/>
      <c r="H4" s="192"/>
    </row>
    <row r="5" spans="1:8" x14ac:dyDescent="0.2">
      <c r="A5" s="190"/>
      <c r="B5" s="193" t="s">
        <v>191</v>
      </c>
      <c r="C5" s="194" t="s">
        <v>304</v>
      </c>
      <c r="D5" s="195"/>
      <c r="E5" s="196"/>
      <c r="F5" s="197" t="s">
        <v>192</v>
      </c>
      <c r="G5" s="198"/>
      <c r="H5" s="192"/>
    </row>
    <row r="6" spans="1:8" x14ac:dyDescent="0.2">
      <c r="A6" s="190"/>
      <c r="B6" s="199" t="s">
        <v>193</v>
      </c>
      <c r="C6" s="200">
        <v>4</v>
      </c>
      <c r="D6" s="536"/>
      <c r="E6" s="537"/>
      <c r="F6" s="197" t="s">
        <v>194</v>
      </c>
      <c r="G6" s="198"/>
      <c r="H6" s="192"/>
    </row>
    <row r="7" spans="1:8" x14ac:dyDescent="0.2">
      <c r="A7" s="190"/>
      <c r="B7" s="193" t="s">
        <v>195</v>
      </c>
      <c r="C7" s="201">
        <v>43367</v>
      </c>
      <c r="D7" s="195"/>
      <c r="E7" s="196"/>
      <c r="F7" s="202" t="s">
        <v>196</v>
      </c>
      <c r="G7" s="203"/>
      <c r="H7" s="192"/>
    </row>
    <row r="8" spans="1:8" x14ac:dyDescent="0.2">
      <c r="A8" s="190"/>
      <c r="B8" s="204" t="s">
        <v>197</v>
      </c>
      <c r="C8" s="205" t="s">
        <v>305</v>
      </c>
      <c r="D8" s="195"/>
      <c r="E8" s="196"/>
      <c r="F8" s="206"/>
      <c r="G8" s="206"/>
      <c r="H8" s="192"/>
    </row>
    <row r="9" spans="1:8" x14ac:dyDescent="0.2">
      <c r="A9" s="190"/>
      <c r="B9" s="207" t="s">
        <v>198</v>
      </c>
      <c r="C9" s="208"/>
      <c r="D9" s="195"/>
      <c r="E9" s="196"/>
      <c r="F9" s="206"/>
      <c r="G9" s="206"/>
      <c r="H9" s="192"/>
    </row>
    <row r="10" spans="1:8" x14ac:dyDescent="0.2">
      <c r="A10" s="209"/>
      <c r="B10" s="206"/>
      <c r="C10" s="206"/>
      <c r="D10" s="210"/>
      <c r="E10" s="210"/>
      <c r="F10" s="210"/>
      <c r="G10" s="210"/>
      <c r="H10" s="211"/>
    </row>
    <row r="11" spans="1:8" x14ac:dyDescent="0.2">
      <c r="A11" s="209"/>
      <c r="B11" s="538" t="s">
        <v>199</v>
      </c>
      <c r="C11" s="538"/>
      <c r="D11" s="538"/>
      <c r="E11" s="210"/>
      <c r="F11" s="210"/>
      <c r="G11" s="210"/>
      <c r="H11" s="211"/>
    </row>
    <row r="12" spans="1:8" x14ac:dyDescent="0.2">
      <c r="A12" s="190"/>
      <c r="B12" s="212" t="s">
        <v>200</v>
      </c>
      <c r="C12" s="212" t="s">
        <v>201</v>
      </c>
      <c r="D12" s="212" t="s">
        <v>202</v>
      </c>
      <c r="E12" s="213"/>
      <c r="F12" s="206"/>
      <c r="G12" s="206"/>
      <c r="H12" s="192"/>
    </row>
    <row r="13" spans="1:8" x14ac:dyDescent="0.2">
      <c r="A13" s="190"/>
      <c r="B13" s="214" t="s">
        <v>203</v>
      </c>
      <c r="C13" s="215" t="s">
        <v>190</v>
      </c>
      <c r="D13" s="216">
        <f>C6</f>
        <v>4</v>
      </c>
      <c r="E13" s="217"/>
      <c r="F13" s="206"/>
      <c r="G13" s="206"/>
      <c r="H13" s="192"/>
    </row>
    <row r="14" spans="1:8" x14ac:dyDescent="0.2">
      <c r="A14" s="190"/>
      <c r="B14" s="218" t="s">
        <v>204</v>
      </c>
      <c r="C14" s="219" t="s">
        <v>205</v>
      </c>
      <c r="D14" s="220">
        <v>1</v>
      </c>
      <c r="E14" s="217"/>
      <c r="F14" s="221"/>
      <c r="G14" s="191"/>
      <c r="H14" s="192"/>
    </row>
    <row r="15" spans="1:8" x14ac:dyDescent="0.2">
      <c r="A15" s="222"/>
      <c r="B15" s="223"/>
      <c r="C15" s="223"/>
      <c r="D15" s="223"/>
      <c r="E15" s="223"/>
      <c r="F15" s="223"/>
      <c r="G15" s="223"/>
      <c r="H15" s="224"/>
    </row>
    <row r="16" spans="1:8" x14ac:dyDescent="0.2">
      <c r="A16" s="191"/>
      <c r="B16" s="191"/>
      <c r="C16" s="191"/>
      <c r="D16" s="191"/>
      <c r="E16" s="191"/>
      <c r="F16" s="191"/>
      <c r="G16" s="191"/>
      <c r="H16" s="191"/>
    </row>
    <row r="17" spans="1:8" x14ac:dyDescent="0.2">
      <c r="A17" s="191"/>
      <c r="B17" s="191"/>
      <c r="C17" s="191"/>
      <c r="D17" s="191"/>
      <c r="E17" s="191"/>
      <c r="F17" s="191"/>
      <c r="G17" s="191"/>
      <c r="H17" s="191"/>
    </row>
    <row r="18" spans="1:8" ht="16" customHeight="1" x14ac:dyDescent="0.2">
      <c r="A18" s="479">
        <v>0</v>
      </c>
      <c r="B18" s="225" t="s">
        <v>206</v>
      </c>
      <c r="C18" s="226"/>
      <c r="D18" s="226"/>
      <c r="E18" s="226"/>
      <c r="F18" s="226"/>
      <c r="G18" s="226"/>
      <c r="H18" s="227"/>
    </row>
    <row r="19" spans="1:8" ht="16" customHeight="1" x14ac:dyDescent="0.2">
      <c r="A19" s="480"/>
      <c r="B19" s="529" t="s">
        <v>207</v>
      </c>
      <c r="C19" s="530"/>
      <c r="D19" s="530"/>
      <c r="E19" s="530"/>
      <c r="F19" s="530"/>
      <c r="G19" s="530"/>
      <c r="H19" s="539"/>
    </row>
    <row r="20" spans="1:8" ht="16" customHeight="1" x14ac:dyDescent="0.2">
      <c r="A20" s="527" t="s">
        <v>208</v>
      </c>
      <c r="B20" s="529" t="s">
        <v>209</v>
      </c>
      <c r="C20" s="530"/>
      <c r="D20" s="530"/>
      <c r="E20" s="530"/>
      <c r="F20" s="530"/>
      <c r="G20" s="228"/>
      <c r="H20" s="229"/>
    </row>
    <row r="21" spans="1:8" x14ac:dyDescent="0.2">
      <c r="A21" s="527"/>
      <c r="B21" s="529"/>
      <c r="C21" s="530"/>
      <c r="D21" s="530"/>
      <c r="E21" s="530"/>
      <c r="F21" s="530"/>
      <c r="G21" s="228"/>
      <c r="H21" s="230"/>
    </row>
    <row r="22" spans="1:8" x14ac:dyDescent="0.2">
      <c r="A22" s="528"/>
      <c r="B22" s="231" t="s">
        <v>210</v>
      </c>
      <c r="C22" s="477"/>
      <c r="D22" s="477"/>
      <c r="E22" s="477"/>
      <c r="F22" s="477"/>
      <c r="G22" s="477"/>
      <c r="H22" s="478"/>
    </row>
    <row r="23" spans="1:8" x14ac:dyDescent="0.2">
      <c r="A23" s="181"/>
      <c r="B23" s="232"/>
      <c r="C23" s="233"/>
      <c r="D23" s="233"/>
      <c r="E23" s="233"/>
      <c r="F23" s="233"/>
      <c r="G23" s="181"/>
      <c r="H23" s="181"/>
    </row>
    <row r="24" spans="1:8" x14ac:dyDescent="0.2">
      <c r="A24" s="191"/>
      <c r="B24" s="191"/>
      <c r="C24" s="191"/>
      <c r="D24" s="191"/>
      <c r="E24" s="191"/>
      <c r="F24" s="191"/>
      <c r="G24" s="191"/>
      <c r="H24" s="191"/>
    </row>
    <row r="25" spans="1:8" ht="16" customHeight="1" x14ac:dyDescent="0.2">
      <c r="A25" s="489">
        <v>10</v>
      </c>
      <c r="B25" s="521" t="s">
        <v>211</v>
      </c>
      <c r="C25" s="522"/>
      <c r="D25" s="522"/>
      <c r="E25" s="522"/>
      <c r="F25" s="522"/>
      <c r="G25" s="234"/>
      <c r="H25" s="235"/>
    </row>
    <row r="26" spans="1:8" ht="16" customHeight="1" x14ac:dyDescent="0.2">
      <c r="A26" s="490"/>
      <c r="B26" s="523"/>
      <c r="C26" s="524"/>
      <c r="D26" s="524"/>
      <c r="E26" s="524"/>
      <c r="F26" s="524"/>
      <c r="G26" s="191"/>
      <c r="H26" s="236"/>
    </row>
    <row r="27" spans="1:8" x14ac:dyDescent="0.2">
      <c r="A27" s="531" t="s">
        <v>212</v>
      </c>
      <c r="B27" s="523"/>
      <c r="C27" s="524"/>
      <c r="D27" s="524"/>
      <c r="E27" s="524"/>
      <c r="F27" s="524"/>
      <c r="G27" s="191"/>
      <c r="H27" s="192"/>
    </row>
    <row r="28" spans="1:8" x14ac:dyDescent="0.2">
      <c r="A28" s="532"/>
      <c r="B28" s="231" t="s">
        <v>210</v>
      </c>
      <c r="C28" s="477"/>
      <c r="D28" s="477"/>
      <c r="E28" s="477"/>
      <c r="F28" s="477"/>
      <c r="G28" s="477"/>
      <c r="H28" s="478"/>
    </row>
    <row r="29" spans="1:8" x14ac:dyDescent="0.2">
      <c r="A29" s="181"/>
      <c r="B29" s="232"/>
      <c r="C29" s="233"/>
      <c r="D29" s="233"/>
      <c r="E29" s="233"/>
      <c r="F29" s="233"/>
      <c r="G29" s="181"/>
      <c r="H29" s="181"/>
    </row>
    <row r="30" spans="1:8" x14ac:dyDescent="0.2">
      <c r="A30" s="237"/>
      <c r="B30" s="237"/>
      <c r="C30" s="237"/>
      <c r="D30" s="237"/>
      <c r="E30" s="237"/>
      <c r="F30" s="237"/>
      <c r="G30" s="237"/>
      <c r="H30" s="237"/>
    </row>
    <row r="31" spans="1:8" ht="16" customHeight="1" x14ac:dyDescent="0.2">
      <c r="A31" s="509">
        <v>20</v>
      </c>
      <c r="B31" s="511" t="s">
        <v>213</v>
      </c>
      <c r="C31" s="512"/>
      <c r="D31" s="512"/>
      <c r="E31" s="512"/>
      <c r="F31" s="512"/>
      <c r="G31" s="238"/>
      <c r="H31" s="239"/>
    </row>
    <row r="32" spans="1:8" ht="16" customHeight="1" x14ac:dyDescent="0.2">
      <c r="A32" s="510"/>
      <c r="B32" s="513"/>
      <c r="C32" s="514"/>
      <c r="D32" s="514"/>
      <c r="E32" s="514"/>
      <c r="F32" s="514"/>
      <c r="G32" s="240"/>
      <c r="H32" s="241"/>
    </row>
    <row r="33" spans="1:8" ht="25" x14ac:dyDescent="0.25">
      <c r="A33" s="355"/>
      <c r="B33" s="513"/>
      <c r="C33" s="514"/>
      <c r="D33" s="514"/>
      <c r="E33" s="514"/>
      <c r="F33" s="514"/>
      <c r="G33" s="240"/>
      <c r="H33" s="241"/>
    </row>
    <row r="34" spans="1:8" ht="25" x14ac:dyDescent="0.25">
      <c r="A34" s="355"/>
      <c r="B34" s="513"/>
      <c r="C34" s="514"/>
      <c r="D34" s="514"/>
      <c r="E34" s="514"/>
      <c r="F34" s="514"/>
      <c r="G34" s="240"/>
      <c r="H34" s="241"/>
    </row>
    <row r="35" spans="1:8" ht="29" thickBot="1" x14ac:dyDescent="0.3">
      <c r="A35" s="355"/>
      <c r="B35" s="242" t="s">
        <v>214</v>
      </c>
      <c r="C35" s="243" t="s">
        <v>189</v>
      </c>
      <c r="D35" s="244" t="s">
        <v>215</v>
      </c>
      <c r="E35" s="242" t="s">
        <v>216</v>
      </c>
      <c r="F35" s="245"/>
      <c r="G35" s="246"/>
      <c r="H35" s="247"/>
    </row>
    <row r="36" spans="1:8" ht="16" customHeight="1" x14ac:dyDescent="0.2">
      <c r="A36" s="515" t="s">
        <v>217</v>
      </c>
      <c r="B36" s="248" t="s">
        <v>218</v>
      </c>
      <c r="C36" s="249" t="s">
        <v>219</v>
      </c>
      <c r="D36" s="250">
        <v>0.73499999999999999</v>
      </c>
      <c r="E36" s="248" t="s">
        <v>219</v>
      </c>
      <c r="F36" s="251"/>
      <c r="G36" s="246"/>
      <c r="H36" s="247"/>
    </row>
    <row r="37" spans="1:8" x14ac:dyDescent="0.2">
      <c r="A37" s="515"/>
      <c r="B37" s="252" t="str">
        <f>B13</f>
        <v>SH-JPB</v>
      </c>
      <c r="C37" s="252" t="str">
        <f>C13</f>
        <v>TBD</v>
      </c>
      <c r="D37" s="250">
        <v>0.73499999999999999</v>
      </c>
      <c r="E37" s="253" t="s">
        <v>306</v>
      </c>
      <c r="F37" s="254"/>
      <c r="G37" s="246"/>
      <c r="H37" s="247"/>
    </row>
    <row r="38" spans="1:8" x14ac:dyDescent="0.2">
      <c r="A38" s="516"/>
      <c r="B38" s="255"/>
      <c r="C38" s="255"/>
      <c r="D38" s="256"/>
      <c r="E38" s="257"/>
      <c r="F38" s="258"/>
      <c r="G38" s="237"/>
      <c r="H38" s="259"/>
    </row>
    <row r="39" spans="1:8" x14ac:dyDescent="0.2">
      <c r="A39" s="516"/>
      <c r="B39" s="255"/>
      <c r="C39" s="260"/>
      <c r="D39" s="256"/>
      <c r="E39" s="257"/>
      <c r="F39" s="258"/>
      <c r="G39" s="237"/>
      <c r="H39" s="259"/>
    </row>
    <row r="40" spans="1:8" x14ac:dyDescent="0.2">
      <c r="A40" s="517"/>
      <c r="B40" s="261" t="s">
        <v>210</v>
      </c>
      <c r="C40" s="518"/>
      <c r="D40" s="518"/>
      <c r="E40" s="518"/>
      <c r="F40" s="518"/>
      <c r="G40" s="518"/>
      <c r="H40" s="518"/>
    </row>
    <row r="41" spans="1:8" x14ac:dyDescent="0.2">
      <c r="A41" s="262"/>
      <c r="B41" s="263"/>
      <c r="C41" s="264"/>
      <c r="D41" s="264"/>
      <c r="E41" s="264"/>
      <c r="F41" s="264"/>
      <c r="G41" s="262"/>
      <c r="H41" s="262"/>
    </row>
    <row r="42" spans="1:8" x14ac:dyDescent="0.2">
      <c r="A42" s="191"/>
      <c r="B42" s="191"/>
      <c r="C42" s="191"/>
      <c r="D42" s="191"/>
      <c r="E42" s="191"/>
      <c r="F42" s="191"/>
      <c r="G42" s="191"/>
      <c r="H42" s="191"/>
    </row>
    <row r="43" spans="1:8" ht="16" customHeight="1" x14ac:dyDescent="0.2">
      <c r="A43" s="519">
        <v>54</v>
      </c>
      <c r="B43" s="521" t="s">
        <v>220</v>
      </c>
      <c r="C43" s="522"/>
      <c r="D43" s="522"/>
      <c r="E43" s="522"/>
      <c r="F43" s="522"/>
      <c r="G43" s="234"/>
      <c r="H43" s="235"/>
    </row>
    <row r="44" spans="1:8" ht="16" customHeight="1" x14ac:dyDescent="0.2">
      <c r="A44" s="520"/>
      <c r="B44" s="523"/>
      <c r="C44" s="524"/>
      <c r="D44" s="524"/>
      <c r="E44" s="524"/>
      <c r="F44" s="524"/>
      <c r="G44" s="191"/>
      <c r="H44" s="236"/>
    </row>
    <row r="45" spans="1:8" x14ac:dyDescent="0.2">
      <c r="A45" s="525" t="s">
        <v>221</v>
      </c>
      <c r="B45" s="523"/>
      <c r="C45" s="524"/>
      <c r="D45" s="524"/>
      <c r="E45" s="524"/>
      <c r="F45" s="524"/>
      <c r="G45" s="191"/>
      <c r="H45" s="192"/>
    </row>
    <row r="46" spans="1:8" x14ac:dyDescent="0.2">
      <c r="A46" s="526"/>
      <c r="B46" s="231" t="s">
        <v>210</v>
      </c>
      <c r="C46" s="477"/>
      <c r="D46" s="477"/>
      <c r="E46" s="477"/>
      <c r="F46" s="477"/>
      <c r="G46" s="477"/>
      <c r="H46" s="478"/>
    </row>
    <row r="47" spans="1:8" x14ac:dyDescent="0.2">
      <c r="A47" s="265"/>
      <c r="B47" s="266"/>
      <c r="C47" s="267"/>
      <c r="D47" s="267"/>
      <c r="E47" s="267"/>
      <c r="F47" s="267"/>
      <c r="G47" s="265"/>
      <c r="H47" s="265"/>
    </row>
    <row r="48" spans="1:8" x14ac:dyDescent="0.2">
      <c r="A48" s="268"/>
      <c r="B48" s="269"/>
      <c r="C48" s="270"/>
      <c r="D48" s="270"/>
      <c r="E48" s="270"/>
      <c r="F48" s="270"/>
      <c r="G48" s="270"/>
      <c r="H48" s="270"/>
    </row>
    <row r="49" spans="1:8" ht="16" customHeight="1" x14ac:dyDescent="0.2">
      <c r="A49" s="503">
        <v>85</v>
      </c>
      <c r="B49" s="481" t="s">
        <v>222</v>
      </c>
      <c r="C49" s="482"/>
      <c r="D49" s="482"/>
      <c r="E49" s="482"/>
      <c r="F49" s="482"/>
      <c r="G49" s="271" t="s">
        <v>223</v>
      </c>
      <c r="H49" s="272">
        <v>43368.447916666664</v>
      </c>
    </row>
    <row r="50" spans="1:8" ht="16" customHeight="1" x14ac:dyDescent="0.2">
      <c r="A50" s="504"/>
      <c r="B50" s="483"/>
      <c r="C50" s="484"/>
      <c r="D50" s="484"/>
      <c r="E50" s="484"/>
      <c r="F50" s="484"/>
      <c r="G50" s="273" t="s">
        <v>224</v>
      </c>
      <c r="H50" s="274"/>
    </row>
    <row r="51" spans="1:8" x14ac:dyDescent="0.2">
      <c r="A51" s="505" t="s">
        <v>225</v>
      </c>
      <c r="B51" s="483"/>
      <c r="C51" s="484"/>
      <c r="D51" s="484"/>
      <c r="E51" s="484"/>
      <c r="F51" s="484"/>
      <c r="G51" s="275"/>
      <c r="H51" s="276"/>
    </row>
    <row r="52" spans="1:8" x14ac:dyDescent="0.2">
      <c r="A52" s="505"/>
      <c r="B52" s="483"/>
      <c r="C52" s="484"/>
      <c r="D52" s="484"/>
      <c r="E52" s="484"/>
      <c r="F52" s="484"/>
      <c r="G52" s="275"/>
      <c r="H52" s="276"/>
    </row>
    <row r="53" spans="1:8" ht="17" thickBot="1" x14ac:dyDescent="0.25">
      <c r="A53" s="277"/>
      <c r="B53" s="506" t="s">
        <v>226</v>
      </c>
      <c r="C53" s="506"/>
      <c r="D53" s="360" t="s">
        <v>227</v>
      </c>
      <c r="E53" s="360" t="s">
        <v>228</v>
      </c>
      <c r="F53" s="360" t="s">
        <v>229</v>
      </c>
      <c r="G53" s="278" t="s">
        <v>230</v>
      </c>
      <c r="H53" s="279" t="s">
        <v>231</v>
      </c>
    </row>
    <row r="54" spans="1:8" x14ac:dyDescent="0.2">
      <c r="A54" s="277"/>
      <c r="B54" s="507" t="s">
        <v>232</v>
      </c>
      <c r="C54" s="508"/>
      <c r="D54" s="280"/>
      <c r="E54" s="281">
        <v>43368.461805555555</v>
      </c>
      <c r="F54" s="282" t="s">
        <v>233</v>
      </c>
      <c r="G54" s="275"/>
      <c r="H54" s="276"/>
    </row>
    <row r="55" spans="1:8" x14ac:dyDescent="0.2">
      <c r="A55" s="277"/>
      <c r="B55" s="499" t="s">
        <v>234</v>
      </c>
      <c r="C55" s="500"/>
      <c r="D55" s="283" t="s">
        <v>219</v>
      </c>
      <c r="E55" s="284">
        <v>0.73499999999999999</v>
      </c>
      <c r="F55" s="285" t="s">
        <v>235</v>
      </c>
      <c r="G55" s="286"/>
      <c r="H55" s="276"/>
    </row>
    <row r="56" spans="1:8" x14ac:dyDescent="0.2">
      <c r="A56" s="277"/>
      <c r="B56" s="497" t="s">
        <v>236</v>
      </c>
      <c r="C56" s="498"/>
      <c r="D56" s="287">
        <v>30</v>
      </c>
      <c r="E56" s="288">
        <v>30</v>
      </c>
      <c r="F56" s="289" t="s">
        <v>237</v>
      </c>
      <c r="G56" s="290">
        <v>1</v>
      </c>
      <c r="H56" s="291" t="str">
        <f>IF(E56=0,"NO DATA",IF((ABS(D56-E56)&gt;G56),"SEE EIC","PASS"))</f>
        <v>PASS</v>
      </c>
    </row>
    <row r="57" spans="1:8" x14ac:dyDescent="0.2">
      <c r="A57" s="277"/>
      <c r="B57" s="463" t="s">
        <v>238</v>
      </c>
      <c r="C57" s="464"/>
      <c r="D57" s="287" t="s">
        <v>239</v>
      </c>
      <c r="E57" s="292">
        <v>25</v>
      </c>
      <c r="F57" s="361" t="s">
        <v>237</v>
      </c>
      <c r="G57" s="293"/>
      <c r="H57" s="276"/>
    </row>
    <row r="58" spans="1:8" x14ac:dyDescent="0.2">
      <c r="A58" s="277"/>
      <c r="B58" s="463" t="s">
        <v>240</v>
      </c>
      <c r="C58" s="464"/>
      <c r="D58" s="287" t="s">
        <v>239</v>
      </c>
      <c r="E58" s="292">
        <v>0</v>
      </c>
      <c r="F58" s="361" t="s">
        <v>237</v>
      </c>
      <c r="G58" s="293"/>
      <c r="H58" s="276"/>
    </row>
    <row r="59" spans="1:8" x14ac:dyDescent="0.2">
      <c r="A59" s="277"/>
      <c r="B59" s="463" t="s">
        <v>241</v>
      </c>
      <c r="C59" s="464"/>
      <c r="D59" s="287" t="s">
        <v>239</v>
      </c>
      <c r="E59" s="294">
        <f>IF(E58="", "ENTER PRESSURE", E57-E58)</f>
        <v>25</v>
      </c>
      <c r="F59" s="361" t="s">
        <v>237</v>
      </c>
      <c r="G59" s="286"/>
      <c r="H59" s="295"/>
    </row>
    <row r="60" spans="1:8" x14ac:dyDescent="0.2">
      <c r="A60" s="277"/>
      <c r="B60" s="499" t="s">
        <v>242</v>
      </c>
      <c r="C60" s="500"/>
      <c r="D60" s="296" t="s">
        <v>219</v>
      </c>
      <c r="E60" s="297">
        <v>43368.47152777778</v>
      </c>
      <c r="F60" s="298" t="s">
        <v>233</v>
      </c>
      <c r="G60" s="299"/>
      <c r="H60" s="295"/>
    </row>
    <row r="61" spans="1:8" x14ac:dyDescent="0.2">
      <c r="A61" s="300"/>
      <c r="B61" s="293"/>
      <c r="C61" s="301"/>
      <c r="D61" s="302"/>
      <c r="E61" s="303"/>
      <c r="F61" s="301"/>
      <c r="G61" s="299"/>
      <c r="H61" s="295"/>
    </row>
    <row r="62" spans="1:8" x14ac:dyDescent="0.2">
      <c r="A62" s="304"/>
      <c r="B62" s="231" t="s">
        <v>210</v>
      </c>
      <c r="C62" s="477"/>
      <c r="D62" s="477"/>
      <c r="E62" s="477"/>
      <c r="F62" s="477"/>
      <c r="G62" s="477"/>
      <c r="H62" s="478"/>
    </row>
    <row r="64" spans="1:8" x14ac:dyDescent="0.2">
      <c r="A64" s="268"/>
      <c r="B64" s="269"/>
      <c r="C64" s="270"/>
      <c r="D64" s="270"/>
      <c r="E64" s="270"/>
      <c r="F64" s="270"/>
      <c r="G64" s="270"/>
      <c r="H64" s="270"/>
    </row>
    <row r="65" spans="1:8" ht="16" customHeight="1" x14ac:dyDescent="0.2">
      <c r="A65" s="503">
        <v>86</v>
      </c>
      <c r="B65" s="481" t="s">
        <v>243</v>
      </c>
      <c r="C65" s="482"/>
      <c r="D65" s="482"/>
      <c r="E65" s="482"/>
      <c r="F65" s="482"/>
      <c r="G65" s="271" t="s">
        <v>223</v>
      </c>
      <c r="H65" s="272"/>
    </row>
    <row r="66" spans="1:8" ht="16" customHeight="1" x14ac:dyDescent="0.2">
      <c r="A66" s="504"/>
      <c r="B66" s="483"/>
      <c r="C66" s="484"/>
      <c r="D66" s="484"/>
      <c r="E66" s="484"/>
      <c r="F66" s="484"/>
      <c r="G66" s="305"/>
      <c r="H66" s="306"/>
    </row>
    <row r="67" spans="1:8" ht="16" customHeight="1" x14ac:dyDescent="0.2">
      <c r="A67" s="505" t="s">
        <v>244</v>
      </c>
      <c r="B67" s="483"/>
      <c r="C67" s="484"/>
      <c r="D67" s="484"/>
      <c r="E67" s="484"/>
      <c r="F67" s="484"/>
      <c r="G67" s="275"/>
      <c r="H67" s="276"/>
    </row>
    <row r="68" spans="1:8" x14ac:dyDescent="0.2">
      <c r="A68" s="505"/>
      <c r="B68" s="483"/>
      <c r="C68" s="484"/>
      <c r="D68" s="484"/>
      <c r="E68" s="484"/>
      <c r="F68" s="484"/>
      <c r="G68" s="275"/>
      <c r="H68" s="276"/>
    </row>
    <row r="69" spans="1:8" x14ac:dyDescent="0.2">
      <c r="A69" s="359"/>
      <c r="B69" s="357"/>
      <c r="C69" s="358"/>
      <c r="D69" s="358"/>
      <c r="E69" s="358"/>
      <c r="F69" s="358"/>
      <c r="G69" s="275"/>
      <c r="H69" s="276"/>
    </row>
    <row r="70" spans="1:8" ht="17" thickBot="1" x14ac:dyDescent="0.25">
      <c r="A70" s="277"/>
      <c r="B70" s="506" t="s">
        <v>226</v>
      </c>
      <c r="C70" s="506"/>
      <c r="D70" s="360" t="s">
        <v>227</v>
      </c>
      <c r="E70" s="360" t="s">
        <v>228</v>
      </c>
      <c r="F70" s="360" t="s">
        <v>229</v>
      </c>
      <c r="G70" s="278" t="s">
        <v>230</v>
      </c>
      <c r="H70" s="279" t="s">
        <v>231</v>
      </c>
    </row>
    <row r="71" spans="1:8" x14ac:dyDescent="0.2">
      <c r="A71" s="277"/>
      <c r="B71" s="507" t="s">
        <v>232</v>
      </c>
      <c r="C71" s="508"/>
      <c r="D71" s="280"/>
      <c r="E71" s="281">
        <v>43368.472222222219</v>
      </c>
      <c r="F71" s="282" t="s">
        <v>233</v>
      </c>
      <c r="G71" s="275"/>
      <c r="H71" s="276"/>
    </row>
    <row r="72" spans="1:8" x14ac:dyDescent="0.2">
      <c r="A72" s="277"/>
      <c r="B72" s="497" t="s">
        <v>236</v>
      </c>
      <c r="C72" s="498"/>
      <c r="D72" s="287">
        <v>30</v>
      </c>
      <c r="E72" s="288">
        <v>30</v>
      </c>
      <c r="F72" s="289" t="s">
        <v>237</v>
      </c>
      <c r="G72" s="290">
        <v>1</v>
      </c>
      <c r="H72" s="291" t="str">
        <f>IF(E72=0,"NO DATA",IF((ABS(D72-E72)&gt;G72),"SEE EIC","PASS"))</f>
        <v>PASS</v>
      </c>
    </row>
    <row r="73" spans="1:8" x14ac:dyDescent="0.2">
      <c r="A73" s="277"/>
      <c r="B73" s="463" t="s">
        <v>238</v>
      </c>
      <c r="C73" s="464"/>
      <c r="D73" s="287" t="s">
        <v>239</v>
      </c>
      <c r="E73" s="292">
        <v>25</v>
      </c>
      <c r="F73" s="361" t="s">
        <v>237</v>
      </c>
      <c r="G73" s="293"/>
      <c r="H73" s="276"/>
    </row>
    <row r="74" spans="1:8" x14ac:dyDescent="0.2">
      <c r="A74" s="277"/>
      <c r="B74" s="463" t="s">
        <v>240</v>
      </c>
      <c r="C74" s="464"/>
      <c r="D74" s="287" t="s">
        <v>239</v>
      </c>
      <c r="E74" s="292">
        <v>0</v>
      </c>
      <c r="F74" s="361" t="s">
        <v>237</v>
      </c>
      <c r="G74" s="293"/>
      <c r="H74" s="276"/>
    </row>
    <row r="75" spans="1:8" x14ac:dyDescent="0.2">
      <c r="A75" s="277"/>
      <c r="B75" s="463" t="s">
        <v>241</v>
      </c>
      <c r="C75" s="464"/>
      <c r="D75" s="287" t="s">
        <v>239</v>
      </c>
      <c r="E75" s="294">
        <f>IF(E74="", "ENTER PRESSURE", E73-E74)</f>
        <v>25</v>
      </c>
      <c r="F75" s="361" t="s">
        <v>237</v>
      </c>
      <c r="G75" s="286"/>
      <c r="H75" s="295"/>
    </row>
    <row r="76" spans="1:8" x14ac:dyDescent="0.2">
      <c r="A76" s="277"/>
      <c r="B76" s="499" t="s">
        <v>242</v>
      </c>
      <c r="C76" s="500"/>
      <c r="D76" s="296" t="s">
        <v>219</v>
      </c>
      <c r="E76" s="297">
        <v>43368.481944444444</v>
      </c>
      <c r="F76" s="298" t="s">
        <v>233</v>
      </c>
      <c r="G76" s="299"/>
      <c r="H76" s="295"/>
    </row>
    <row r="77" spans="1:8" x14ac:dyDescent="0.2">
      <c r="A77" s="300"/>
      <c r="B77" s="293"/>
      <c r="C77" s="301"/>
      <c r="D77" s="302"/>
      <c r="E77" s="303"/>
      <c r="F77" s="301"/>
      <c r="G77" s="299"/>
      <c r="H77" s="295"/>
    </row>
    <row r="78" spans="1:8" x14ac:dyDescent="0.2">
      <c r="A78" s="304"/>
      <c r="B78" s="231" t="s">
        <v>210</v>
      </c>
      <c r="C78" s="477"/>
      <c r="D78" s="477"/>
      <c r="E78" s="477"/>
      <c r="F78" s="477"/>
      <c r="G78" s="477"/>
      <c r="H78" s="478"/>
    </row>
    <row r="80" spans="1:8" x14ac:dyDescent="0.2">
      <c r="A80" s="268"/>
      <c r="B80" s="269"/>
      <c r="C80" s="270"/>
      <c r="D80" s="270"/>
      <c r="E80" s="270"/>
      <c r="F80" s="270"/>
      <c r="G80" s="270"/>
      <c r="H80" s="270"/>
    </row>
    <row r="81" spans="1:8" ht="16" customHeight="1" x14ac:dyDescent="0.2">
      <c r="A81" s="503">
        <v>87</v>
      </c>
      <c r="B81" s="481" t="s">
        <v>245</v>
      </c>
      <c r="C81" s="482"/>
      <c r="D81" s="482"/>
      <c r="E81" s="482"/>
      <c r="F81" s="482"/>
      <c r="G81" s="271" t="s">
        <v>223</v>
      </c>
      <c r="H81" s="272"/>
    </row>
    <row r="82" spans="1:8" ht="16" customHeight="1" x14ac:dyDescent="0.2">
      <c r="A82" s="504"/>
      <c r="B82" s="483"/>
      <c r="C82" s="484"/>
      <c r="D82" s="484"/>
      <c r="E82" s="484"/>
      <c r="F82" s="484"/>
      <c r="G82" s="305"/>
      <c r="H82" s="306"/>
    </row>
    <row r="83" spans="1:8" ht="16" customHeight="1" x14ac:dyDescent="0.2">
      <c r="A83" s="505" t="s">
        <v>246</v>
      </c>
      <c r="B83" s="483"/>
      <c r="C83" s="484"/>
      <c r="D83" s="484"/>
      <c r="E83" s="484"/>
      <c r="F83" s="484"/>
      <c r="G83" s="275"/>
      <c r="H83" s="276"/>
    </row>
    <row r="84" spans="1:8" x14ac:dyDescent="0.2">
      <c r="A84" s="505"/>
      <c r="B84" s="483"/>
      <c r="C84" s="484"/>
      <c r="D84" s="484"/>
      <c r="E84" s="484"/>
      <c r="F84" s="484"/>
      <c r="G84" s="275"/>
      <c r="H84" s="276"/>
    </row>
    <row r="85" spans="1:8" x14ac:dyDescent="0.2">
      <c r="A85" s="359"/>
      <c r="B85" s="357"/>
      <c r="C85" s="358"/>
      <c r="D85" s="358"/>
      <c r="E85" s="358"/>
      <c r="F85" s="358"/>
      <c r="G85" s="275"/>
      <c r="H85" s="276"/>
    </row>
    <row r="86" spans="1:8" ht="17" thickBot="1" x14ac:dyDescent="0.25">
      <c r="A86" s="277"/>
      <c r="B86" s="506" t="s">
        <v>226</v>
      </c>
      <c r="C86" s="506"/>
      <c r="D86" s="360" t="s">
        <v>227</v>
      </c>
      <c r="E86" s="360" t="s">
        <v>228</v>
      </c>
      <c r="F86" s="360" t="s">
        <v>229</v>
      </c>
      <c r="G86" s="278" t="s">
        <v>230</v>
      </c>
      <c r="H86" s="279" t="s">
        <v>231</v>
      </c>
    </row>
    <row r="87" spans="1:8" x14ac:dyDescent="0.2">
      <c r="A87" s="277"/>
      <c r="B87" s="507" t="s">
        <v>232</v>
      </c>
      <c r="C87" s="508"/>
      <c r="D87" s="280"/>
      <c r="E87" s="281">
        <v>43368.482638888891</v>
      </c>
      <c r="F87" s="282" t="s">
        <v>233</v>
      </c>
      <c r="G87" s="275"/>
      <c r="H87" s="276"/>
    </row>
    <row r="88" spans="1:8" x14ac:dyDescent="0.2">
      <c r="A88" s="277"/>
      <c r="B88" s="497" t="s">
        <v>236</v>
      </c>
      <c r="C88" s="498"/>
      <c r="D88" s="287">
        <v>30</v>
      </c>
      <c r="E88" s="288">
        <v>30</v>
      </c>
      <c r="F88" s="289" t="s">
        <v>237</v>
      </c>
      <c r="G88" s="290">
        <v>1</v>
      </c>
      <c r="H88" s="291" t="str">
        <f>IF(E88=0,"NO DATA",IF((ABS(D88-E88)&gt;G88),"SEE EIC","PASS"))</f>
        <v>PASS</v>
      </c>
    </row>
    <row r="89" spans="1:8" x14ac:dyDescent="0.2">
      <c r="A89" s="277"/>
      <c r="B89" s="463" t="s">
        <v>238</v>
      </c>
      <c r="C89" s="464"/>
      <c r="D89" s="287" t="s">
        <v>239</v>
      </c>
      <c r="E89" s="292">
        <v>25</v>
      </c>
      <c r="F89" s="361" t="s">
        <v>237</v>
      </c>
      <c r="G89" s="293"/>
      <c r="H89" s="276"/>
    </row>
    <row r="90" spans="1:8" x14ac:dyDescent="0.2">
      <c r="A90" s="277"/>
      <c r="B90" s="463" t="s">
        <v>240</v>
      </c>
      <c r="C90" s="464"/>
      <c r="D90" s="287" t="s">
        <v>239</v>
      </c>
      <c r="E90" s="292">
        <v>0</v>
      </c>
      <c r="F90" s="361" t="s">
        <v>237</v>
      </c>
      <c r="G90" s="293"/>
      <c r="H90" s="276"/>
    </row>
    <row r="91" spans="1:8" x14ac:dyDescent="0.2">
      <c r="A91" s="277"/>
      <c r="B91" s="463" t="s">
        <v>241</v>
      </c>
      <c r="C91" s="464"/>
      <c r="D91" s="287" t="s">
        <v>239</v>
      </c>
      <c r="E91" s="294">
        <f>IF(E90="", "ENTER PRESSURE", E89-E90)</f>
        <v>25</v>
      </c>
      <c r="F91" s="361" t="s">
        <v>237</v>
      </c>
      <c r="G91" s="286"/>
      <c r="H91" s="295"/>
    </row>
    <row r="92" spans="1:8" x14ac:dyDescent="0.2">
      <c r="A92" s="277"/>
      <c r="B92" s="499" t="s">
        <v>242</v>
      </c>
      <c r="C92" s="500"/>
      <c r="D92" s="296" t="s">
        <v>219</v>
      </c>
      <c r="E92" s="297">
        <v>43368.490972222222</v>
      </c>
      <c r="F92" s="298" t="s">
        <v>233</v>
      </c>
      <c r="G92" s="299"/>
      <c r="H92" s="295"/>
    </row>
    <row r="93" spans="1:8" x14ac:dyDescent="0.2">
      <c r="A93" s="300"/>
      <c r="B93" s="293"/>
      <c r="C93" s="301"/>
      <c r="D93" s="302"/>
      <c r="E93" s="303"/>
      <c r="F93" s="301"/>
      <c r="G93" s="299"/>
      <c r="H93" s="295"/>
    </row>
    <row r="94" spans="1:8" x14ac:dyDescent="0.2">
      <c r="A94" s="304"/>
      <c r="B94" s="231" t="s">
        <v>210</v>
      </c>
      <c r="C94" s="477"/>
      <c r="D94" s="477"/>
      <c r="E94" s="477"/>
      <c r="F94" s="477"/>
      <c r="G94" s="477"/>
      <c r="H94" s="478"/>
    </row>
    <row r="96" spans="1:8" x14ac:dyDescent="0.2">
      <c r="A96" s="268"/>
      <c r="B96" s="269"/>
      <c r="C96" s="270"/>
      <c r="D96" s="270"/>
      <c r="E96" s="270"/>
      <c r="F96" s="270"/>
      <c r="G96" s="270"/>
      <c r="H96" s="270"/>
    </row>
    <row r="97" spans="1:8" ht="16" customHeight="1" x14ac:dyDescent="0.2">
      <c r="A97" s="503">
        <v>88</v>
      </c>
      <c r="B97" s="481" t="s">
        <v>245</v>
      </c>
      <c r="C97" s="482"/>
      <c r="D97" s="482"/>
      <c r="E97" s="482"/>
      <c r="F97" s="482"/>
      <c r="G97" s="271" t="s">
        <v>223</v>
      </c>
      <c r="H97" s="272"/>
    </row>
    <row r="98" spans="1:8" ht="16" customHeight="1" x14ac:dyDescent="0.2">
      <c r="A98" s="504"/>
      <c r="B98" s="483"/>
      <c r="C98" s="484"/>
      <c r="D98" s="484"/>
      <c r="E98" s="484"/>
      <c r="F98" s="484"/>
      <c r="G98" s="305"/>
      <c r="H98" s="306"/>
    </row>
    <row r="99" spans="1:8" ht="16" customHeight="1" x14ac:dyDescent="0.2">
      <c r="A99" s="505" t="s">
        <v>247</v>
      </c>
      <c r="B99" s="483"/>
      <c r="C99" s="484"/>
      <c r="D99" s="484"/>
      <c r="E99" s="484"/>
      <c r="F99" s="484"/>
      <c r="G99" s="275"/>
      <c r="H99" s="276"/>
    </row>
    <row r="100" spans="1:8" x14ac:dyDescent="0.2">
      <c r="A100" s="505"/>
      <c r="B100" s="483"/>
      <c r="C100" s="484"/>
      <c r="D100" s="484"/>
      <c r="E100" s="484"/>
      <c r="F100" s="484"/>
      <c r="G100" s="275"/>
      <c r="H100" s="276"/>
    </row>
    <row r="101" spans="1:8" x14ac:dyDescent="0.2">
      <c r="A101" s="359"/>
      <c r="B101" s="357"/>
      <c r="C101" s="358"/>
      <c r="D101" s="358"/>
      <c r="E101" s="358"/>
      <c r="F101" s="358"/>
      <c r="G101" s="275"/>
      <c r="H101" s="276"/>
    </row>
    <row r="102" spans="1:8" ht="17" thickBot="1" x14ac:dyDescent="0.25">
      <c r="A102" s="277"/>
      <c r="B102" s="506" t="s">
        <v>226</v>
      </c>
      <c r="C102" s="506"/>
      <c r="D102" s="360" t="s">
        <v>227</v>
      </c>
      <c r="E102" s="360" t="s">
        <v>228</v>
      </c>
      <c r="F102" s="360" t="s">
        <v>229</v>
      </c>
      <c r="G102" s="278" t="s">
        <v>230</v>
      </c>
      <c r="H102" s="279" t="s">
        <v>231</v>
      </c>
    </row>
    <row r="103" spans="1:8" x14ac:dyDescent="0.2">
      <c r="A103" s="277"/>
      <c r="B103" s="507" t="s">
        <v>232</v>
      </c>
      <c r="C103" s="508"/>
      <c r="D103" s="280"/>
      <c r="E103" s="281">
        <v>43368.491666666669</v>
      </c>
      <c r="F103" s="282" t="s">
        <v>233</v>
      </c>
      <c r="G103" s="275"/>
      <c r="H103" s="276"/>
    </row>
    <row r="104" spans="1:8" x14ac:dyDescent="0.2">
      <c r="A104" s="277"/>
      <c r="B104" s="497" t="s">
        <v>236</v>
      </c>
      <c r="C104" s="498"/>
      <c r="D104" s="287">
        <v>30</v>
      </c>
      <c r="E104" s="288">
        <v>30</v>
      </c>
      <c r="F104" s="289" t="s">
        <v>237</v>
      </c>
      <c r="G104" s="290">
        <v>1</v>
      </c>
      <c r="H104" s="291" t="str">
        <f>IF(E104=0,"NO DATA",IF((ABS(D104-E104)&gt;G104),"SEE EIC","PASS"))</f>
        <v>PASS</v>
      </c>
    </row>
    <row r="105" spans="1:8" x14ac:dyDescent="0.2">
      <c r="A105" s="277"/>
      <c r="B105" s="463" t="s">
        <v>238</v>
      </c>
      <c r="C105" s="464"/>
      <c r="D105" s="287" t="s">
        <v>239</v>
      </c>
      <c r="E105" s="292">
        <v>25</v>
      </c>
      <c r="F105" s="361" t="s">
        <v>237</v>
      </c>
      <c r="G105" s="293"/>
      <c r="H105" s="276"/>
    </row>
    <row r="106" spans="1:8" x14ac:dyDescent="0.2">
      <c r="A106" s="277"/>
      <c r="B106" s="463" t="s">
        <v>240</v>
      </c>
      <c r="C106" s="464"/>
      <c r="D106" s="287" t="s">
        <v>239</v>
      </c>
      <c r="E106" s="292">
        <v>0</v>
      </c>
      <c r="F106" s="361" t="s">
        <v>237</v>
      </c>
      <c r="G106" s="293"/>
      <c r="H106" s="276"/>
    </row>
    <row r="107" spans="1:8" x14ac:dyDescent="0.2">
      <c r="A107" s="277"/>
      <c r="B107" s="463" t="s">
        <v>241</v>
      </c>
      <c r="C107" s="464"/>
      <c r="D107" s="287" t="s">
        <v>239</v>
      </c>
      <c r="E107" s="294">
        <f>IF(E106="", "ENTER PRESSURE", E105-E106)</f>
        <v>25</v>
      </c>
      <c r="F107" s="361" t="s">
        <v>237</v>
      </c>
      <c r="G107" s="286"/>
      <c r="H107" s="295"/>
    </row>
    <row r="108" spans="1:8" x14ac:dyDescent="0.2">
      <c r="A108" s="277"/>
      <c r="B108" s="499" t="s">
        <v>242</v>
      </c>
      <c r="C108" s="500"/>
      <c r="D108" s="296" t="s">
        <v>219</v>
      </c>
      <c r="E108" s="297">
        <v>43368.500694444447</v>
      </c>
      <c r="F108" s="298" t="s">
        <v>233</v>
      </c>
      <c r="G108" s="299"/>
      <c r="H108" s="295"/>
    </row>
    <row r="109" spans="1:8" x14ac:dyDescent="0.2">
      <c r="A109" s="300"/>
      <c r="B109" s="293"/>
      <c r="C109" s="301"/>
      <c r="D109" s="302"/>
      <c r="E109" s="303"/>
      <c r="F109" s="301"/>
      <c r="G109" s="299"/>
      <c r="H109" s="295"/>
    </row>
    <row r="110" spans="1:8" x14ac:dyDescent="0.2">
      <c r="A110" s="304"/>
      <c r="B110" s="231" t="s">
        <v>210</v>
      </c>
      <c r="C110" s="477"/>
      <c r="D110" s="477"/>
      <c r="E110" s="477"/>
      <c r="F110" s="477"/>
      <c r="G110" s="477"/>
      <c r="H110" s="478"/>
    </row>
    <row r="112" spans="1:8" x14ac:dyDescent="0.2">
      <c r="A112" s="268"/>
      <c r="B112" s="269"/>
      <c r="C112" s="270"/>
      <c r="D112" s="270"/>
      <c r="E112" s="270"/>
      <c r="F112" s="270"/>
      <c r="G112" s="270"/>
      <c r="H112" s="270"/>
    </row>
    <row r="113" spans="1:8" ht="16" customHeight="1" x14ac:dyDescent="0.2">
      <c r="A113" s="503">
        <v>89</v>
      </c>
      <c r="B113" s="481" t="s">
        <v>307</v>
      </c>
      <c r="C113" s="482"/>
      <c r="D113" s="482"/>
      <c r="E113" s="482"/>
      <c r="F113" s="482"/>
      <c r="G113" s="271" t="s">
        <v>223</v>
      </c>
      <c r="H113" s="272"/>
    </row>
    <row r="114" spans="1:8" ht="16" customHeight="1" x14ac:dyDescent="0.2">
      <c r="A114" s="504"/>
      <c r="B114" s="483"/>
      <c r="C114" s="484"/>
      <c r="D114" s="484"/>
      <c r="E114" s="484"/>
      <c r="F114" s="484"/>
      <c r="G114" s="305"/>
      <c r="H114" s="306"/>
    </row>
    <row r="115" spans="1:8" x14ac:dyDescent="0.2">
      <c r="A115" s="505" t="s">
        <v>248</v>
      </c>
      <c r="B115" s="483"/>
      <c r="C115" s="484"/>
      <c r="D115" s="484"/>
      <c r="E115" s="484"/>
      <c r="F115" s="484"/>
      <c r="G115" s="275"/>
      <c r="H115" s="276"/>
    </row>
    <row r="116" spans="1:8" x14ac:dyDescent="0.2">
      <c r="A116" s="505"/>
      <c r="B116" s="483"/>
      <c r="C116" s="484"/>
      <c r="D116" s="484"/>
      <c r="E116" s="484"/>
      <c r="F116" s="484"/>
      <c r="G116" s="275"/>
      <c r="H116" s="276"/>
    </row>
    <row r="117" spans="1:8" x14ac:dyDescent="0.2">
      <c r="A117" s="359"/>
      <c r="B117" s="483"/>
      <c r="C117" s="484"/>
      <c r="D117" s="484"/>
      <c r="E117" s="484"/>
      <c r="F117" s="484"/>
      <c r="G117" s="275"/>
      <c r="H117" s="276"/>
    </row>
    <row r="118" spans="1:8" x14ac:dyDescent="0.2">
      <c r="A118" s="359"/>
      <c r="B118" s="307"/>
      <c r="C118" s="308"/>
      <c r="D118" s="308"/>
      <c r="E118" s="308"/>
      <c r="F118" s="308"/>
      <c r="G118" s="275"/>
      <c r="H118" s="276"/>
    </row>
    <row r="119" spans="1:8" ht="17" thickBot="1" x14ac:dyDescent="0.25">
      <c r="A119" s="277"/>
      <c r="B119" s="506" t="s">
        <v>226</v>
      </c>
      <c r="C119" s="506"/>
      <c r="D119" s="360" t="s">
        <v>227</v>
      </c>
      <c r="E119" s="360" t="s">
        <v>228</v>
      </c>
      <c r="F119" s="360" t="s">
        <v>229</v>
      </c>
      <c r="G119" s="278" t="s">
        <v>230</v>
      </c>
      <c r="H119" s="279" t="s">
        <v>231</v>
      </c>
    </row>
    <row r="120" spans="1:8" x14ac:dyDescent="0.2">
      <c r="A120" s="277"/>
      <c r="B120" s="507" t="s">
        <v>232</v>
      </c>
      <c r="C120" s="508"/>
      <c r="D120" s="280"/>
      <c r="E120" s="281">
        <v>43368.500694444447</v>
      </c>
      <c r="F120" s="282" t="s">
        <v>233</v>
      </c>
      <c r="G120" s="275"/>
      <c r="H120" s="276"/>
    </row>
    <row r="121" spans="1:8" x14ac:dyDescent="0.2">
      <c r="A121" s="277"/>
      <c r="B121" s="497" t="s">
        <v>236</v>
      </c>
      <c r="C121" s="498"/>
      <c r="D121" s="287">
        <v>30</v>
      </c>
      <c r="E121" s="288">
        <v>30</v>
      </c>
      <c r="F121" s="289" t="s">
        <v>237</v>
      </c>
      <c r="G121" s="290">
        <v>1</v>
      </c>
      <c r="H121" s="291" t="str">
        <f>IF(E121=0,"NO DATA",IF((ABS(D121-E121)&gt;G121),"SEE EIC","PASS"))</f>
        <v>PASS</v>
      </c>
    </row>
    <row r="122" spans="1:8" x14ac:dyDescent="0.2">
      <c r="A122" s="277"/>
      <c r="B122" s="463" t="s">
        <v>249</v>
      </c>
      <c r="C122" s="464"/>
      <c r="D122" s="287" t="s">
        <v>239</v>
      </c>
      <c r="E122" s="292">
        <v>25</v>
      </c>
      <c r="F122" s="309" t="s">
        <v>237</v>
      </c>
      <c r="G122" s="299"/>
      <c r="H122" s="295"/>
    </row>
    <row r="123" spans="1:8" x14ac:dyDescent="0.2">
      <c r="A123" s="277"/>
      <c r="B123" s="463" t="s">
        <v>250</v>
      </c>
      <c r="C123" s="464"/>
      <c r="D123" s="287" t="s">
        <v>239</v>
      </c>
      <c r="E123" s="292">
        <v>0</v>
      </c>
      <c r="F123" s="309" t="s">
        <v>237</v>
      </c>
      <c r="G123" s="299"/>
      <c r="H123" s="295"/>
    </row>
    <row r="124" spans="1:8" x14ac:dyDescent="0.2">
      <c r="A124" s="277"/>
      <c r="B124" s="463" t="s">
        <v>251</v>
      </c>
      <c r="C124" s="464"/>
      <c r="D124" s="287" t="s">
        <v>239</v>
      </c>
      <c r="E124" s="294">
        <f>IF(E123="", "ENTER PRESSURE", E122-E123)</f>
        <v>25</v>
      </c>
      <c r="F124" s="309" t="s">
        <v>237</v>
      </c>
      <c r="G124" s="299"/>
      <c r="H124" s="295"/>
    </row>
    <row r="125" spans="1:8" x14ac:dyDescent="0.2">
      <c r="A125" s="277"/>
      <c r="B125" s="499" t="s">
        <v>242</v>
      </c>
      <c r="C125" s="500"/>
      <c r="D125" s="296" t="s">
        <v>219</v>
      </c>
      <c r="E125" s="297">
        <v>43368.510416666664</v>
      </c>
      <c r="F125" s="298" t="s">
        <v>233</v>
      </c>
      <c r="G125" s="299"/>
      <c r="H125" s="295"/>
    </row>
    <row r="126" spans="1:8" x14ac:dyDescent="0.2">
      <c r="A126" s="277"/>
      <c r="B126" s="501" t="s">
        <v>252</v>
      </c>
      <c r="C126" s="502"/>
      <c r="D126" s="310" t="s">
        <v>253</v>
      </c>
      <c r="E126" s="311">
        <f>IF(E125="","",(E125-E54)*(24))</f>
        <v>1.1666666666278616</v>
      </c>
      <c r="F126" s="309" t="s">
        <v>254</v>
      </c>
      <c r="G126" s="299"/>
      <c r="H126" s="295"/>
    </row>
    <row r="127" spans="1:8" x14ac:dyDescent="0.2">
      <c r="A127" s="277"/>
      <c r="B127" s="293"/>
      <c r="C127" s="301"/>
      <c r="D127" s="302"/>
      <c r="E127" s="303"/>
      <c r="F127" s="301"/>
      <c r="G127" s="299"/>
      <c r="H127" s="295"/>
    </row>
    <row r="128" spans="1:8" x14ac:dyDescent="0.2">
      <c r="A128" s="312"/>
      <c r="B128" s="313" t="s">
        <v>210</v>
      </c>
      <c r="C128" s="487"/>
      <c r="D128" s="487"/>
      <c r="E128" s="487"/>
      <c r="F128" s="487"/>
      <c r="G128" s="487"/>
      <c r="H128" s="488"/>
    </row>
    <row r="129" spans="1:8" x14ac:dyDescent="0.2">
      <c r="A129" s="300"/>
      <c r="B129" s="266"/>
      <c r="C129" s="314"/>
      <c r="D129" s="314"/>
      <c r="E129" s="314"/>
      <c r="F129" s="314"/>
      <c r="G129" s="314"/>
      <c r="H129" s="314"/>
    </row>
    <row r="130" spans="1:8" x14ac:dyDescent="0.2">
      <c r="A130" s="315"/>
      <c r="B130" s="316"/>
      <c r="C130" s="317"/>
      <c r="D130" s="317"/>
      <c r="E130" s="317"/>
      <c r="F130" s="317"/>
      <c r="G130" s="316"/>
      <c r="H130" s="316"/>
    </row>
    <row r="131" spans="1:8" ht="16" customHeight="1" x14ac:dyDescent="0.2">
      <c r="A131" s="489">
        <v>105</v>
      </c>
      <c r="B131" s="491" t="s">
        <v>255</v>
      </c>
      <c r="C131" s="492"/>
      <c r="D131" s="492"/>
      <c r="E131" s="492"/>
      <c r="F131" s="492"/>
      <c r="G131" s="202" t="s">
        <v>223</v>
      </c>
      <c r="H131" s="318"/>
    </row>
    <row r="132" spans="1:8" ht="16" customHeight="1" x14ac:dyDescent="0.2">
      <c r="A132" s="490"/>
      <c r="B132" s="493"/>
      <c r="C132" s="494"/>
      <c r="D132" s="494"/>
      <c r="E132" s="494"/>
      <c r="F132" s="494"/>
      <c r="G132" s="305"/>
      <c r="H132" s="319"/>
    </row>
    <row r="133" spans="1:8" ht="25" x14ac:dyDescent="0.25">
      <c r="A133" s="354"/>
      <c r="B133" s="493"/>
      <c r="C133" s="494"/>
      <c r="D133" s="494"/>
      <c r="E133" s="494"/>
      <c r="F133" s="494"/>
      <c r="G133" s="320"/>
      <c r="H133" s="321"/>
    </row>
    <row r="134" spans="1:8" x14ac:dyDescent="0.2">
      <c r="A134" s="475" t="s">
        <v>256</v>
      </c>
      <c r="B134" s="356"/>
      <c r="C134" s="356"/>
      <c r="D134" s="356"/>
      <c r="E134" s="356"/>
      <c r="F134" s="356"/>
      <c r="G134" s="191"/>
      <c r="H134" s="192"/>
    </row>
    <row r="135" spans="1:8" x14ac:dyDescent="0.2">
      <c r="A135" s="475"/>
      <c r="B135" s="322" t="s">
        <v>257</v>
      </c>
      <c r="C135" s="323">
        <v>4</v>
      </c>
      <c r="D135" s="356"/>
      <c r="E135" s="356"/>
      <c r="F135" s="356"/>
      <c r="G135" s="191"/>
      <c r="H135" s="192"/>
    </row>
    <row r="136" spans="1:8" x14ac:dyDescent="0.2">
      <c r="A136" s="475"/>
      <c r="B136" s="322" t="s">
        <v>258</v>
      </c>
      <c r="C136" s="324">
        <f>C135-E55</f>
        <v>3.2650000000000001</v>
      </c>
      <c r="D136" s="265"/>
      <c r="E136" s="265"/>
      <c r="F136" s="265"/>
      <c r="G136" s="265"/>
      <c r="H136" s="325"/>
    </row>
    <row r="137" spans="1:8" x14ac:dyDescent="0.2">
      <c r="A137" s="475"/>
      <c r="B137" s="265"/>
      <c r="C137" s="265"/>
      <c r="D137" s="265"/>
      <c r="E137" s="265"/>
      <c r="F137" s="265"/>
      <c r="G137" s="265"/>
      <c r="H137" s="325"/>
    </row>
    <row r="138" spans="1:8" x14ac:dyDescent="0.2">
      <c r="A138" s="475"/>
      <c r="B138" s="265"/>
      <c r="C138" s="265"/>
      <c r="D138" s="265"/>
      <c r="E138" s="265"/>
      <c r="F138" s="265"/>
      <c r="G138" s="265"/>
      <c r="H138" s="325"/>
    </row>
    <row r="139" spans="1:8" x14ac:dyDescent="0.2">
      <c r="A139" s="476"/>
      <c r="B139" s="326" t="s">
        <v>210</v>
      </c>
      <c r="C139" s="477"/>
      <c r="D139" s="477"/>
      <c r="E139" s="477"/>
      <c r="F139" s="477"/>
      <c r="G139" s="477"/>
      <c r="H139" s="478"/>
    </row>
    <row r="140" spans="1:8" x14ac:dyDescent="0.2">
      <c r="A140" s="191"/>
      <c r="B140" s="265"/>
      <c r="C140" s="265"/>
      <c r="D140" s="265"/>
      <c r="E140" s="265"/>
      <c r="F140" s="265"/>
      <c r="G140" s="265"/>
      <c r="H140" s="265"/>
    </row>
    <row r="141" spans="1:8" x14ac:dyDescent="0.2">
      <c r="A141" s="191"/>
      <c r="B141" s="265"/>
      <c r="C141" s="265"/>
      <c r="D141" s="327"/>
      <c r="E141" s="328"/>
      <c r="F141" s="265"/>
      <c r="G141" s="265"/>
      <c r="H141" s="265"/>
    </row>
    <row r="142" spans="1:8" ht="16" customHeight="1" x14ac:dyDescent="0.2">
      <c r="A142" s="495">
        <v>108</v>
      </c>
      <c r="B142" s="481" t="s">
        <v>259</v>
      </c>
      <c r="C142" s="482"/>
      <c r="D142" s="482"/>
      <c r="E142" s="482"/>
      <c r="F142" s="482"/>
      <c r="G142" s="238"/>
      <c r="H142" s="329"/>
    </row>
    <row r="143" spans="1:8" ht="16" customHeight="1" x14ac:dyDescent="0.2">
      <c r="A143" s="496"/>
      <c r="B143" s="483"/>
      <c r="C143" s="484"/>
      <c r="D143" s="484"/>
      <c r="E143" s="484"/>
      <c r="F143" s="484"/>
      <c r="G143" s="330"/>
      <c r="H143" s="331"/>
    </row>
    <row r="144" spans="1:8" ht="25" x14ac:dyDescent="0.2">
      <c r="A144" s="362"/>
      <c r="B144" s="483"/>
      <c r="C144" s="484"/>
      <c r="D144" s="484"/>
      <c r="E144" s="484"/>
      <c r="F144" s="484"/>
      <c r="G144" s="332"/>
      <c r="H144" s="333"/>
    </row>
    <row r="145" spans="1:8" x14ac:dyDescent="0.2">
      <c r="A145" s="475" t="s">
        <v>260</v>
      </c>
      <c r="B145" s="334"/>
      <c r="C145" s="335"/>
      <c r="D145" s="335"/>
      <c r="E145" s="335"/>
      <c r="F145" s="335"/>
      <c r="G145" s="336"/>
      <c r="H145" s="337"/>
    </row>
    <row r="146" spans="1:8" x14ac:dyDescent="0.2">
      <c r="A146" s="476"/>
      <c r="B146" s="326" t="s">
        <v>210</v>
      </c>
      <c r="C146" s="477"/>
      <c r="D146" s="477"/>
      <c r="E146" s="477"/>
      <c r="F146" s="477"/>
      <c r="G146" s="477"/>
      <c r="H146" s="478"/>
    </row>
    <row r="147" spans="1:8" x14ac:dyDescent="0.2">
      <c r="A147" s="206"/>
      <c r="B147" s="338"/>
      <c r="C147" s="338"/>
      <c r="D147" s="338"/>
      <c r="E147" s="338"/>
      <c r="F147" s="338"/>
      <c r="G147" s="338"/>
      <c r="H147" s="338"/>
    </row>
    <row r="148" spans="1:8" x14ac:dyDescent="0.2">
      <c r="A148" s="206"/>
      <c r="B148" s="338"/>
      <c r="C148" s="338"/>
      <c r="D148" s="338"/>
      <c r="E148" s="338"/>
      <c r="F148" s="338"/>
      <c r="G148" s="338"/>
      <c r="H148" s="338"/>
    </row>
    <row r="149" spans="1:8" ht="16" customHeight="1" x14ac:dyDescent="0.2">
      <c r="A149" s="479">
        <v>120</v>
      </c>
      <c r="B149" s="481" t="s">
        <v>261</v>
      </c>
      <c r="C149" s="482"/>
      <c r="D149" s="482"/>
      <c r="E149" s="482"/>
      <c r="F149" s="482"/>
      <c r="G149" s="238"/>
      <c r="H149" s="339"/>
    </row>
    <row r="150" spans="1:8" ht="16" customHeight="1" x14ac:dyDescent="0.2">
      <c r="A150" s="480"/>
      <c r="B150" s="483"/>
      <c r="C150" s="484"/>
      <c r="D150" s="484"/>
      <c r="E150" s="484"/>
      <c r="F150" s="484"/>
      <c r="G150" s="330"/>
      <c r="H150" s="340"/>
    </row>
    <row r="151" spans="1:8" x14ac:dyDescent="0.2">
      <c r="A151" s="485" t="s">
        <v>262</v>
      </c>
      <c r="B151" s="265"/>
      <c r="C151" s="265"/>
      <c r="D151" s="265"/>
      <c r="E151" s="265"/>
      <c r="F151" s="265"/>
      <c r="G151" s="341"/>
      <c r="H151" s="342"/>
    </row>
    <row r="152" spans="1:8" x14ac:dyDescent="0.2">
      <c r="A152" s="486"/>
      <c r="B152" s="326" t="s">
        <v>210</v>
      </c>
      <c r="C152" s="477"/>
      <c r="D152" s="477"/>
      <c r="E152" s="477"/>
      <c r="F152" s="477"/>
      <c r="G152" s="477"/>
      <c r="H152" s="478"/>
    </row>
    <row r="153" spans="1:8" x14ac:dyDescent="0.2">
      <c r="A153" s="206"/>
      <c r="B153" s="338"/>
      <c r="C153" s="338"/>
      <c r="D153" s="338"/>
      <c r="E153" s="338"/>
      <c r="F153" s="338"/>
      <c r="G153" s="338"/>
      <c r="H153" s="338"/>
    </row>
    <row r="154" spans="1:8" x14ac:dyDescent="0.2">
      <c r="A154" s="206"/>
      <c r="B154" s="469" t="s">
        <v>263</v>
      </c>
      <c r="C154" s="469"/>
      <c r="D154" s="469"/>
      <c r="E154" s="469"/>
      <c r="F154" s="469"/>
      <c r="G154" s="343"/>
      <c r="H154" s="343"/>
    </row>
    <row r="155" spans="1:8" x14ac:dyDescent="0.2">
      <c r="A155" s="206"/>
      <c r="B155" s="470" t="s">
        <v>264</v>
      </c>
      <c r="C155" s="470"/>
      <c r="D155" s="470"/>
      <c r="E155" s="470"/>
      <c r="F155" s="470"/>
      <c r="G155" s="206"/>
      <c r="H155" s="206"/>
    </row>
    <row r="156" spans="1:8" x14ac:dyDescent="0.2">
      <c r="A156" s="206"/>
      <c r="B156" s="471" t="s">
        <v>263</v>
      </c>
      <c r="C156" s="472"/>
      <c r="D156" s="472"/>
      <c r="E156" s="472"/>
      <c r="F156" s="473"/>
      <c r="G156" s="206"/>
      <c r="H156" s="206"/>
    </row>
    <row r="157" spans="1:8" x14ac:dyDescent="0.2">
      <c r="A157" s="206"/>
      <c r="B157" s="474" t="s">
        <v>265</v>
      </c>
      <c r="C157" s="474"/>
      <c r="D157" s="363" t="s">
        <v>266</v>
      </c>
      <c r="E157" s="363" t="s">
        <v>267</v>
      </c>
      <c r="F157" s="363" t="s">
        <v>230</v>
      </c>
      <c r="G157" s="206"/>
      <c r="H157" s="206"/>
    </row>
    <row r="158" spans="1:8" x14ac:dyDescent="0.2">
      <c r="A158" s="206"/>
      <c r="B158" s="467" t="s">
        <v>268</v>
      </c>
      <c r="C158" s="468"/>
      <c r="D158" s="344" t="s">
        <v>269</v>
      </c>
      <c r="E158" s="345">
        <f>'[2]Filter Pretreatment'!D52</f>
        <v>30</v>
      </c>
      <c r="F158" s="346" t="s">
        <v>270</v>
      </c>
      <c r="G158" s="206"/>
      <c r="H158" s="206"/>
    </row>
    <row r="159" spans="1:8" x14ac:dyDescent="0.2">
      <c r="A159" s="206"/>
      <c r="B159" s="467" t="s">
        <v>271</v>
      </c>
      <c r="C159" s="468"/>
      <c r="D159" s="344" t="s">
        <v>272</v>
      </c>
      <c r="E159" s="345" t="e">
        <f>'[2]Filter Pretreatment'!#REF!</f>
        <v>#REF!</v>
      </c>
      <c r="F159" s="346" t="s">
        <v>273</v>
      </c>
      <c r="G159" s="206"/>
      <c r="H159" s="347"/>
    </row>
    <row r="160" spans="1:8" x14ac:dyDescent="0.2">
      <c r="A160" s="206"/>
      <c r="B160" s="467" t="s">
        <v>274</v>
      </c>
      <c r="C160" s="468"/>
      <c r="D160" s="344" t="s">
        <v>275</v>
      </c>
      <c r="E160" s="345" t="e">
        <f>'[2]Filter Pretreatment'!#REF!</f>
        <v>#REF!</v>
      </c>
      <c r="F160" s="348" t="s">
        <v>276</v>
      </c>
      <c r="G160" s="206"/>
      <c r="H160" s="206"/>
    </row>
    <row r="161" spans="1:8" x14ac:dyDescent="0.2">
      <c r="A161" s="206"/>
      <c r="B161" s="467" t="s">
        <v>277</v>
      </c>
      <c r="C161" s="468"/>
      <c r="D161" s="344" t="s">
        <v>278</v>
      </c>
      <c r="E161" s="345" t="e">
        <f>'[2]Filter Pretreatment'!#REF!</f>
        <v>#REF!</v>
      </c>
      <c r="F161" s="348" t="s">
        <v>276</v>
      </c>
      <c r="G161" s="206"/>
      <c r="H161" s="206"/>
    </row>
    <row r="162" spans="1:8" x14ac:dyDescent="0.2">
      <c r="A162" s="206"/>
      <c r="B162" s="467" t="s">
        <v>279</v>
      </c>
      <c r="C162" s="468"/>
      <c r="D162" s="344" t="s">
        <v>280</v>
      </c>
      <c r="E162" s="349" t="e">
        <f>'[2]Filter Pretreatment'!D59</f>
        <v>#VALUE!</v>
      </c>
      <c r="F162" s="350" t="s">
        <v>281</v>
      </c>
      <c r="G162" s="206"/>
      <c r="H162" s="206"/>
    </row>
    <row r="163" spans="1:8" x14ac:dyDescent="0.2">
      <c r="A163" s="206"/>
      <c r="B163" s="465" t="s">
        <v>282</v>
      </c>
      <c r="C163" s="466"/>
      <c r="D163" s="344" t="s">
        <v>283</v>
      </c>
      <c r="E163" s="345">
        <f>E59</f>
        <v>25</v>
      </c>
      <c r="F163" s="346" t="s">
        <v>270</v>
      </c>
      <c r="G163" s="206"/>
      <c r="H163" s="206"/>
    </row>
    <row r="164" spans="1:8" x14ac:dyDescent="0.2">
      <c r="A164" s="206"/>
      <c r="B164" s="465" t="s">
        <v>284</v>
      </c>
      <c r="C164" s="466"/>
      <c r="D164" s="344" t="s">
        <v>285</v>
      </c>
      <c r="E164" s="345" t="e">
        <f>#REF!</f>
        <v>#REF!</v>
      </c>
      <c r="F164" s="346" t="s">
        <v>273</v>
      </c>
      <c r="G164" s="206"/>
      <c r="H164" s="206"/>
    </row>
    <row r="165" spans="1:8" x14ac:dyDescent="0.2">
      <c r="A165" s="206"/>
      <c r="B165" s="465" t="s">
        <v>286</v>
      </c>
      <c r="C165" s="466"/>
      <c r="D165" s="344" t="s">
        <v>287</v>
      </c>
      <c r="E165" s="345" t="e">
        <f>#REF!</f>
        <v>#REF!</v>
      </c>
      <c r="F165" s="348" t="s">
        <v>276</v>
      </c>
      <c r="G165" s="206"/>
      <c r="H165" s="206"/>
    </row>
    <row r="166" spans="1:8" x14ac:dyDescent="0.2">
      <c r="A166" s="206"/>
      <c r="B166" s="465" t="s">
        <v>288</v>
      </c>
      <c r="C166" s="466"/>
      <c r="D166" s="344" t="s">
        <v>289</v>
      </c>
      <c r="E166" s="345" t="e">
        <f>#REF!</f>
        <v>#REF!</v>
      </c>
      <c r="F166" s="348" t="s">
        <v>276</v>
      </c>
      <c r="G166" s="206"/>
      <c r="H166" s="206"/>
    </row>
    <row r="167" spans="1:8" x14ac:dyDescent="0.2">
      <c r="A167" s="206"/>
      <c r="B167" s="465" t="s">
        <v>290</v>
      </c>
      <c r="C167" s="466"/>
      <c r="D167" s="344" t="s">
        <v>291</v>
      </c>
      <c r="E167" s="345">
        <f>E124</f>
        <v>25</v>
      </c>
      <c r="F167" s="346" t="s">
        <v>281</v>
      </c>
      <c r="G167" s="206"/>
      <c r="H167" s="206"/>
    </row>
    <row r="168" spans="1:8" x14ac:dyDescent="0.2">
      <c r="A168" s="206"/>
      <c r="B168" s="465" t="s">
        <v>292</v>
      </c>
      <c r="C168" s="466"/>
      <c r="D168" s="344" t="s">
        <v>293</v>
      </c>
      <c r="E168" s="345" t="e">
        <f>#REF!</f>
        <v>#REF!</v>
      </c>
      <c r="F168" s="346" t="s">
        <v>281</v>
      </c>
      <c r="G168" s="206"/>
      <c r="H168" s="206"/>
    </row>
    <row r="169" spans="1:8" x14ac:dyDescent="0.2">
      <c r="A169" s="206"/>
      <c r="B169" s="465" t="s">
        <v>294</v>
      </c>
      <c r="C169" s="466"/>
      <c r="D169" s="344" t="s">
        <v>295</v>
      </c>
      <c r="E169" s="345" t="e">
        <f>#REF!</f>
        <v>#REF!</v>
      </c>
      <c r="F169" s="346" t="s">
        <v>281</v>
      </c>
      <c r="G169" s="206"/>
      <c r="H169" s="206"/>
    </row>
    <row r="170" spans="1:8" x14ac:dyDescent="0.2">
      <c r="A170" s="206"/>
      <c r="B170" s="465" t="s">
        <v>296</v>
      </c>
      <c r="C170" s="466"/>
      <c r="D170" s="344" t="s">
        <v>297</v>
      </c>
      <c r="E170" s="345" t="e">
        <f>#REF!</f>
        <v>#REF!</v>
      </c>
      <c r="F170" s="346" t="s">
        <v>281</v>
      </c>
      <c r="G170" s="206"/>
      <c r="H170" s="206"/>
    </row>
    <row r="171" spans="1:8" x14ac:dyDescent="0.2">
      <c r="A171" s="206"/>
      <c r="B171" s="465" t="s">
        <v>298</v>
      </c>
      <c r="C171" s="466"/>
      <c r="D171" s="344" t="s">
        <v>299</v>
      </c>
      <c r="E171" s="349">
        <f xml:space="preserve"> IF(E126="","No data",E126)</f>
        <v>1.1666666666278616</v>
      </c>
      <c r="F171" s="346" t="s">
        <v>281</v>
      </c>
      <c r="G171" s="206"/>
      <c r="H171" s="206"/>
    </row>
    <row r="172" spans="1:8" x14ac:dyDescent="0.2">
      <c r="A172" s="206"/>
      <c r="B172" s="463" t="s">
        <v>300</v>
      </c>
      <c r="C172" s="464"/>
      <c r="D172" s="344" t="s">
        <v>299</v>
      </c>
      <c r="E172" s="351" t="e">
        <f xml:space="preserve"> IF(#REF!="","No data",#REF!)</f>
        <v>#REF!</v>
      </c>
      <c r="F172" s="352" t="s">
        <v>301</v>
      </c>
      <c r="G172" s="206"/>
      <c r="H172" s="206"/>
    </row>
    <row r="173" spans="1:8" x14ac:dyDescent="0.2">
      <c r="A173" s="206"/>
      <c r="B173" s="463" t="s">
        <v>302</v>
      </c>
      <c r="C173" s="464"/>
      <c r="D173" s="344" t="s">
        <v>299</v>
      </c>
      <c r="E173" s="351" t="e">
        <f xml:space="preserve"> IF(#REF!="","No data",#REF!)</f>
        <v>#REF!</v>
      </c>
      <c r="F173" s="352" t="s">
        <v>301</v>
      </c>
      <c r="G173" s="206"/>
      <c r="H173" s="206"/>
    </row>
    <row r="174" spans="1:8" x14ac:dyDescent="0.2">
      <c r="A174" s="206"/>
      <c r="B174" s="463" t="s">
        <v>303</v>
      </c>
      <c r="C174" s="464"/>
      <c r="D174" s="344" t="s">
        <v>299</v>
      </c>
      <c r="E174" s="351" t="e">
        <f xml:space="preserve"> IF(#REF!="","No data",#REF!)</f>
        <v>#REF!</v>
      </c>
      <c r="F174" s="352" t="s">
        <v>301</v>
      </c>
      <c r="G174" s="206"/>
      <c r="H174" s="206"/>
    </row>
    <row r="175" spans="1:8" x14ac:dyDescent="0.2">
      <c r="A175" s="206"/>
      <c r="B175" s="206"/>
      <c r="C175" s="206"/>
      <c r="D175" s="206"/>
      <c r="E175" s="206"/>
      <c r="F175" s="206"/>
      <c r="G175" s="206"/>
      <c r="H175" s="206"/>
    </row>
    <row r="176" spans="1:8" x14ac:dyDescent="0.2">
      <c r="A176" s="206"/>
      <c r="B176" s="206"/>
      <c r="C176" s="206"/>
      <c r="D176" s="206"/>
      <c r="E176" s="206"/>
      <c r="F176" s="206"/>
      <c r="G176" s="206"/>
      <c r="H176" s="206"/>
    </row>
    <row r="177" spans="1:8" x14ac:dyDescent="0.2">
      <c r="A177" s="206"/>
      <c r="B177" s="206"/>
      <c r="C177" s="206"/>
      <c r="D177" s="206"/>
      <c r="E177" s="206"/>
      <c r="F177" s="206"/>
      <c r="G177" s="206"/>
      <c r="H177" s="206"/>
    </row>
    <row r="178" spans="1:8" x14ac:dyDescent="0.2">
      <c r="A178" s="206"/>
      <c r="B178" s="206"/>
      <c r="C178" s="206"/>
      <c r="D178" s="206"/>
      <c r="E178" s="206"/>
      <c r="F178" s="206"/>
      <c r="G178" s="206"/>
      <c r="H178" s="206"/>
    </row>
    <row r="179" spans="1:8" x14ac:dyDescent="0.2">
      <c r="A179" s="206"/>
      <c r="B179" s="206"/>
      <c r="C179" s="206"/>
      <c r="D179" s="206"/>
      <c r="E179" s="206"/>
      <c r="F179" s="206"/>
      <c r="G179" s="206"/>
      <c r="H179" s="206"/>
    </row>
    <row r="180" spans="1:8" x14ac:dyDescent="0.2">
      <c r="A180" s="206"/>
      <c r="B180" s="206"/>
      <c r="C180" s="206"/>
      <c r="D180" s="206"/>
      <c r="E180" s="206"/>
      <c r="F180" s="206"/>
      <c r="G180" s="206"/>
      <c r="H180" s="206"/>
    </row>
    <row r="181" spans="1:8" x14ac:dyDescent="0.2">
      <c r="A181" s="206"/>
      <c r="B181" s="206"/>
      <c r="C181" s="206"/>
      <c r="D181" s="206"/>
      <c r="E181" s="206"/>
      <c r="F181" s="206"/>
      <c r="G181" s="206"/>
      <c r="H181" s="206"/>
    </row>
    <row r="182" spans="1:8" x14ac:dyDescent="0.2">
      <c r="A182" s="206"/>
      <c r="B182" s="206"/>
      <c r="C182" s="206"/>
      <c r="D182" s="206"/>
      <c r="E182" s="206"/>
      <c r="F182" s="206"/>
      <c r="G182" s="206"/>
      <c r="H182" s="206"/>
    </row>
    <row r="183" spans="1:8" x14ac:dyDescent="0.2">
      <c r="A183" s="206"/>
      <c r="B183" s="206"/>
      <c r="C183" s="206"/>
      <c r="D183" s="206"/>
      <c r="E183" s="206"/>
      <c r="F183" s="206"/>
      <c r="G183" s="206"/>
      <c r="H183" s="206"/>
    </row>
    <row r="184" spans="1:8" x14ac:dyDescent="0.2">
      <c r="A184" s="206"/>
      <c r="B184" s="206"/>
      <c r="C184" s="206"/>
      <c r="D184" s="206"/>
      <c r="E184" s="206"/>
      <c r="F184" s="206"/>
      <c r="G184" s="206"/>
      <c r="H184" s="206"/>
    </row>
    <row r="185" spans="1:8" x14ac:dyDescent="0.2">
      <c r="A185" s="206"/>
      <c r="B185" s="206"/>
      <c r="C185" s="206"/>
      <c r="D185" s="206"/>
      <c r="E185" s="206"/>
      <c r="F185" s="206"/>
      <c r="G185" s="206"/>
      <c r="H185" s="206"/>
    </row>
    <row r="186" spans="1:8" x14ac:dyDescent="0.2">
      <c r="A186" s="206"/>
      <c r="B186" s="206"/>
      <c r="C186" s="206"/>
      <c r="D186" s="206"/>
      <c r="E186" s="206"/>
      <c r="F186" s="206"/>
      <c r="G186" s="206"/>
      <c r="H186" s="206"/>
    </row>
    <row r="187" spans="1:8" x14ac:dyDescent="0.2">
      <c r="A187" s="206"/>
      <c r="B187" s="206"/>
      <c r="C187" s="206"/>
      <c r="D187" s="206"/>
      <c r="E187" s="206"/>
      <c r="F187" s="206"/>
      <c r="G187" s="206"/>
      <c r="H187" s="206"/>
    </row>
    <row r="188" spans="1:8" x14ac:dyDescent="0.2">
      <c r="A188" s="206"/>
      <c r="B188" s="206"/>
      <c r="C188" s="206"/>
      <c r="D188" s="206"/>
      <c r="E188" s="206"/>
      <c r="F188" s="206"/>
      <c r="G188" s="206"/>
      <c r="H188" s="206"/>
    </row>
    <row r="189" spans="1:8" x14ac:dyDescent="0.2">
      <c r="A189" s="206"/>
      <c r="B189" s="206"/>
      <c r="C189" s="206"/>
      <c r="D189" s="206"/>
      <c r="E189" s="206"/>
      <c r="F189" s="206"/>
      <c r="G189" s="206"/>
      <c r="H189" s="206"/>
    </row>
    <row r="190" spans="1:8" x14ac:dyDescent="0.2">
      <c r="A190" s="206"/>
      <c r="B190" s="206"/>
      <c r="C190" s="206"/>
      <c r="D190" s="206"/>
      <c r="E190" s="206"/>
      <c r="F190" s="206"/>
      <c r="G190" s="206"/>
      <c r="H190" s="206"/>
    </row>
    <row r="191" spans="1:8" x14ac:dyDescent="0.2">
      <c r="A191" s="206"/>
      <c r="B191" s="206"/>
      <c r="C191" s="206"/>
      <c r="D191" s="206"/>
      <c r="E191" s="206"/>
      <c r="F191" s="206"/>
      <c r="G191" s="206"/>
      <c r="H191" s="206"/>
    </row>
    <row r="192" spans="1:8" x14ac:dyDescent="0.2">
      <c r="A192" s="206"/>
      <c r="B192" s="206"/>
      <c r="C192" s="206"/>
      <c r="D192" s="206"/>
      <c r="E192" s="206"/>
      <c r="F192" s="206"/>
      <c r="G192" s="206"/>
      <c r="H192" s="206"/>
    </row>
    <row r="193" spans="1:8" x14ac:dyDescent="0.2">
      <c r="A193" s="206"/>
      <c r="B193" s="206"/>
      <c r="C193" s="206"/>
      <c r="D193" s="206"/>
      <c r="E193" s="206"/>
      <c r="F193" s="206"/>
      <c r="G193" s="206"/>
      <c r="H193" s="206"/>
    </row>
    <row r="194" spans="1:8" x14ac:dyDescent="0.2">
      <c r="A194" s="206"/>
      <c r="B194" s="206"/>
      <c r="C194" s="206"/>
      <c r="D194" s="206"/>
      <c r="E194" s="206"/>
      <c r="F194" s="206"/>
      <c r="G194" s="206"/>
      <c r="H194" s="206"/>
    </row>
    <row r="195" spans="1:8" x14ac:dyDescent="0.2">
      <c r="A195" s="206"/>
      <c r="B195" s="206"/>
      <c r="C195" s="206"/>
      <c r="D195" s="206"/>
      <c r="E195" s="206"/>
      <c r="F195" s="206"/>
      <c r="G195" s="206"/>
      <c r="H195" s="206"/>
    </row>
  </sheetData>
  <mergeCells count="112">
    <mergeCell ref="A20:A22"/>
    <mergeCell ref="B20:F21"/>
    <mergeCell ref="C22:H22"/>
    <mergeCell ref="A25:A26"/>
    <mergeCell ref="B25:F27"/>
    <mergeCell ref="A27:A28"/>
    <mergeCell ref="C28:H28"/>
    <mergeCell ref="G2:H2"/>
    <mergeCell ref="D4:F4"/>
    <mergeCell ref="D6:E6"/>
    <mergeCell ref="B11:D11"/>
    <mergeCell ref="A18:A19"/>
    <mergeCell ref="B19:H19"/>
    <mergeCell ref="A31:A32"/>
    <mergeCell ref="B31:F34"/>
    <mergeCell ref="A36:A37"/>
    <mergeCell ref="A38:A40"/>
    <mergeCell ref="C40:H40"/>
    <mergeCell ref="A43:A44"/>
    <mergeCell ref="B43:F45"/>
    <mergeCell ref="A45:A46"/>
    <mergeCell ref="C46:H46"/>
    <mergeCell ref="B56:C56"/>
    <mergeCell ref="B57:C57"/>
    <mergeCell ref="B58:C58"/>
    <mergeCell ref="B59:C59"/>
    <mergeCell ref="B60:C60"/>
    <mergeCell ref="C62:H62"/>
    <mergeCell ref="A49:A50"/>
    <mergeCell ref="B49:F52"/>
    <mergeCell ref="A51:A52"/>
    <mergeCell ref="B53:C53"/>
    <mergeCell ref="B54:C54"/>
    <mergeCell ref="B55:C55"/>
    <mergeCell ref="A81:A82"/>
    <mergeCell ref="B81:F84"/>
    <mergeCell ref="A83:A84"/>
    <mergeCell ref="A65:A66"/>
    <mergeCell ref="B65:F68"/>
    <mergeCell ref="A67:A68"/>
    <mergeCell ref="B70:C70"/>
    <mergeCell ref="B71:C71"/>
    <mergeCell ref="B72:C72"/>
    <mergeCell ref="B86:C86"/>
    <mergeCell ref="B87:C87"/>
    <mergeCell ref="B88:C88"/>
    <mergeCell ref="B89:C89"/>
    <mergeCell ref="B90:C90"/>
    <mergeCell ref="B91:C91"/>
    <mergeCell ref="B73:C73"/>
    <mergeCell ref="B74:C74"/>
    <mergeCell ref="B75:C75"/>
    <mergeCell ref="B76:C76"/>
    <mergeCell ref="C78:H78"/>
    <mergeCell ref="B103:C103"/>
    <mergeCell ref="B104:C104"/>
    <mergeCell ref="B105:C105"/>
    <mergeCell ref="B106:C106"/>
    <mergeCell ref="B107:C107"/>
    <mergeCell ref="B108:C108"/>
    <mergeCell ref="B92:C92"/>
    <mergeCell ref="C94:H94"/>
    <mergeCell ref="A97:A98"/>
    <mergeCell ref="B97:F100"/>
    <mergeCell ref="A99:A100"/>
    <mergeCell ref="B102:C102"/>
    <mergeCell ref="B121:C121"/>
    <mergeCell ref="B122:C122"/>
    <mergeCell ref="B123:C123"/>
    <mergeCell ref="B124:C124"/>
    <mergeCell ref="B125:C125"/>
    <mergeCell ref="B126:C126"/>
    <mergeCell ref="C110:H110"/>
    <mergeCell ref="A113:A114"/>
    <mergeCell ref="B113:F117"/>
    <mergeCell ref="A115:A116"/>
    <mergeCell ref="B119:C119"/>
    <mergeCell ref="B120:C120"/>
    <mergeCell ref="A145:A146"/>
    <mergeCell ref="C146:H146"/>
    <mergeCell ref="A149:A150"/>
    <mergeCell ref="B149:F150"/>
    <mergeCell ref="A151:A152"/>
    <mergeCell ref="C152:H152"/>
    <mergeCell ref="C128:H128"/>
    <mergeCell ref="A131:A132"/>
    <mergeCell ref="B131:F133"/>
    <mergeCell ref="A134:A139"/>
    <mergeCell ref="C139:H139"/>
    <mergeCell ref="A142:A143"/>
    <mergeCell ref="B142:F144"/>
    <mergeCell ref="B160:C160"/>
    <mergeCell ref="B161:C161"/>
    <mergeCell ref="B162:C162"/>
    <mergeCell ref="B163:C163"/>
    <mergeCell ref="B164:C164"/>
    <mergeCell ref="B165:C165"/>
    <mergeCell ref="B154:F154"/>
    <mergeCell ref="B155:F155"/>
    <mergeCell ref="B156:F156"/>
    <mergeCell ref="B157:C157"/>
    <mergeCell ref="B158:C158"/>
    <mergeCell ref="B159:C159"/>
    <mergeCell ref="B172:C172"/>
    <mergeCell ref="B173:C173"/>
    <mergeCell ref="B174:C174"/>
    <mergeCell ref="B166:C166"/>
    <mergeCell ref="B167:C167"/>
    <mergeCell ref="B168:C168"/>
    <mergeCell ref="B169:C169"/>
    <mergeCell ref="B170:C170"/>
    <mergeCell ref="B171:C171"/>
  </mergeCells>
  <conditionalFormatting sqref="D121 D56:E56 D72 D88 D104">
    <cfRule type="cellIs" dxfId="36" priority="37" stopIfTrue="1" operator="equal">
      <formula>"undefined"</formula>
    </cfRule>
  </conditionalFormatting>
  <conditionalFormatting sqref="D59">
    <cfRule type="cellIs" dxfId="35" priority="36" stopIfTrue="1" operator="equal">
      <formula>"undefined"</formula>
    </cfRule>
  </conditionalFormatting>
  <conditionalFormatting sqref="D57">
    <cfRule type="cellIs" dxfId="34" priority="35" stopIfTrue="1" operator="equal">
      <formula>"undefined"</formula>
    </cfRule>
  </conditionalFormatting>
  <conditionalFormatting sqref="D58">
    <cfRule type="cellIs" dxfId="33" priority="34" stopIfTrue="1" operator="equal">
      <formula>"undefined"</formula>
    </cfRule>
  </conditionalFormatting>
  <conditionalFormatting sqref="H56">
    <cfRule type="cellIs" dxfId="32" priority="31" stopIfTrue="1" operator="equal">
      <formula>"NO DATA"</formula>
    </cfRule>
    <cfRule type="cellIs" dxfId="31" priority="32" stopIfTrue="1" operator="equal">
      <formula>"SEE EIC"</formula>
    </cfRule>
    <cfRule type="cellIs" dxfId="30" priority="33" stopIfTrue="1" operator="notEqual">
      <formula>"FAIL"</formula>
    </cfRule>
  </conditionalFormatting>
  <conditionalFormatting sqref="D6:E6">
    <cfRule type="cellIs" dxfId="29" priority="29" stopIfTrue="1" operator="equal">
      <formula>"Acceptable Size"</formula>
    </cfRule>
    <cfRule type="cellIs" dxfId="28" priority="30" stopIfTrue="1" operator="equal">
      <formula>"not acceptable"</formula>
    </cfRule>
  </conditionalFormatting>
  <conditionalFormatting sqref="E121">
    <cfRule type="cellIs" dxfId="27" priority="28" stopIfTrue="1" operator="equal">
      <formula>"undefined"</formula>
    </cfRule>
  </conditionalFormatting>
  <conditionalFormatting sqref="D124">
    <cfRule type="cellIs" dxfId="26" priority="27" stopIfTrue="1" operator="equal">
      <formula>"undefined"</formula>
    </cfRule>
  </conditionalFormatting>
  <conditionalFormatting sqref="D122">
    <cfRule type="cellIs" dxfId="25" priority="26" stopIfTrue="1" operator="equal">
      <formula>"undefined"</formula>
    </cfRule>
  </conditionalFormatting>
  <conditionalFormatting sqref="D123">
    <cfRule type="cellIs" dxfId="24" priority="25" stopIfTrue="1" operator="equal">
      <formula>"undefined"</formula>
    </cfRule>
  </conditionalFormatting>
  <conditionalFormatting sqref="E72">
    <cfRule type="cellIs" dxfId="23" priority="21" stopIfTrue="1" operator="equal">
      <formula>"undefined"</formula>
    </cfRule>
  </conditionalFormatting>
  <conditionalFormatting sqref="D75">
    <cfRule type="cellIs" dxfId="22" priority="20" stopIfTrue="1" operator="equal">
      <formula>"undefined"</formula>
    </cfRule>
  </conditionalFormatting>
  <conditionalFormatting sqref="H121">
    <cfRule type="cellIs" dxfId="21" priority="22" stopIfTrue="1" operator="equal">
      <formula>"NO DATA"</formula>
    </cfRule>
    <cfRule type="cellIs" dxfId="20" priority="23" stopIfTrue="1" operator="equal">
      <formula>"SEE EIC"</formula>
    </cfRule>
    <cfRule type="cellIs" dxfId="19" priority="24" stopIfTrue="1" operator="notEqual">
      <formula>"FAIL"</formula>
    </cfRule>
  </conditionalFormatting>
  <conditionalFormatting sqref="D73">
    <cfRule type="cellIs" dxfId="18" priority="19" stopIfTrue="1" operator="equal">
      <formula>"undefined"</formula>
    </cfRule>
  </conditionalFormatting>
  <conditionalFormatting sqref="E104">
    <cfRule type="cellIs" dxfId="17" priority="7" stopIfTrue="1" operator="equal">
      <formula>"undefined"</formula>
    </cfRule>
  </conditionalFormatting>
  <conditionalFormatting sqref="D74">
    <cfRule type="cellIs" dxfId="16" priority="18" stopIfTrue="1" operator="equal">
      <formula>"undefined"</formula>
    </cfRule>
  </conditionalFormatting>
  <conditionalFormatting sqref="E88">
    <cfRule type="cellIs" dxfId="15" priority="14" stopIfTrue="1" operator="equal">
      <formula>"undefined"</formula>
    </cfRule>
  </conditionalFormatting>
  <conditionalFormatting sqref="D91">
    <cfRule type="cellIs" dxfId="14" priority="13" stopIfTrue="1" operator="equal">
      <formula>"undefined"</formula>
    </cfRule>
  </conditionalFormatting>
  <conditionalFormatting sqref="D89">
    <cfRule type="cellIs" dxfId="13" priority="12" stopIfTrue="1" operator="equal">
      <formula>"undefined"</formula>
    </cfRule>
  </conditionalFormatting>
  <conditionalFormatting sqref="H72">
    <cfRule type="cellIs" dxfId="12" priority="15" stopIfTrue="1" operator="equal">
      <formula>"NO DATA"</formula>
    </cfRule>
    <cfRule type="cellIs" dxfId="11" priority="16" stopIfTrue="1" operator="equal">
      <formula>"SEE EIC"</formula>
    </cfRule>
    <cfRule type="cellIs" dxfId="10" priority="17" stopIfTrue="1" operator="notEqual">
      <formula>"FAIL"</formula>
    </cfRule>
  </conditionalFormatting>
  <conditionalFormatting sqref="H88">
    <cfRule type="cellIs" dxfId="9" priority="8" stopIfTrue="1" operator="equal">
      <formula>"NO DATA"</formula>
    </cfRule>
    <cfRule type="cellIs" dxfId="8" priority="9" stopIfTrue="1" operator="equal">
      <formula>"SEE EIC"</formula>
    </cfRule>
    <cfRule type="cellIs" dxfId="7" priority="10" stopIfTrue="1" operator="notEqual">
      <formula>"FAIL"</formula>
    </cfRule>
  </conditionalFormatting>
  <conditionalFormatting sqref="D107">
    <cfRule type="cellIs" dxfId="6" priority="6" stopIfTrue="1" operator="equal">
      <formula>"undefined"</formula>
    </cfRule>
  </conditionalFormatting>
  <conditionalFormatting sqref="D105">
    <cfRule type="cellIs" dxfId="5" priority="5" stopIfTrue="1" operator="equal">
      <formula>"undefined"</formula>
    </cfRule>
  </conditionalFormatting>
  <conditionalFormatting sqref="D90">
    <cfRule type="cellIs" dxfId="4" priority="11" stopIfTrue="1" operator="equal">
      <formula>"undefined"</formula>
    </cfRule>
  </conditionalFormatting>
  <conditionalFormatting sqref="H104">
    <cfRule type="cellIs" dxfId="3" priority="1" stopIfTrue="1" operator="equal">
      <formula>"NO DATA"</formula>
    </cfRule>
    <cfRule type="cellIs" dxfId="2" priority="2" stopIfTrue="1" operator="equal">
      <formula>"SEE EIC"</formula>
    </cfRule>
    <cfRule type="cellIs" dxfId="1" priority="3" stopIfTrue="1" operator="notEqual">
      <formula>"FAIL"</formula>
    </cfRule>
  </conditionalFormatting>
  <conditionalFormatting sqref="D106">
    <cfRule type="cellIs" dxfId="0" priority="4" stopIfTrue="1" operator="equal">
      <formula>"undefined"</formula>
    </cfRule>
  </conditionalFormatting>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P40" sqref="P40"/>
    </sheetView>
  </sheetViews>
  <sheetFormatPr baseColWidth="10" defaultRowHeight="16" x14ac:dyDescent="0.2"/>
  <cols>
    <col min="2" max="2" width="16" customWidth="1"/>
    <col min="7" max="7" width="22.1640625" customWidth="1"/>
    <col min="10" max="10" width="12.33203125" customWidth="1"/>
    <col min="11" max="11" width="12.1640625" customWidth="1"/>
  </cols>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
  <sheetViews>
    <sheetView workbookViewId="0">
      <selection activeCell="P2" sqref="P2"/>
    </sheetView>
  </sheetViews>
  <sheetFormatPr baseColWidth="10" defaultRowHeight="16" x14ac:dyDescent="0.2"/>
  <sheetData>
    <row r="4" spans="2:2" x14ac:dyDescent="0.2">
      <c r="B4" s="113"/>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29" sqref="N29"/>
    </sheetView>
  </sheetViews>
  <sheetFormatPr baseColWidth="10" defaultRowHeight="16" x14ac:dyDescent="0.2"/>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1" workbookViewId="0">
      <selection activeCell="O20" sqref="O20"/>
    </sheetView>
  </sheetViews>
  <sheetFormatPr baseColWidth="10" defaultRowHeight="16" x14ac:dyDescent="0.2"/>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Q17" sqref="Q17"/>
    </sheetView>
  </sheetViews>
  <sheetFormatPr baseColWidth="10" defaultRowHeight="16" x14ac:dyDescent="0.2"/>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10</vt:i4>
      </vt:variant>
    </vt:vector>
  </HeadingPairs>
  <TitlesOfParts>
    <vt:vector size="10" baseType="lpstr">
      <vt:lpstr>Process</vt:lpstr>
      <vt:lpstr>Ion EX</vt:lpstr>
      <vt:lpstr>Solvent EX</vt:lpstr>
      <vt:lpstr>ML Filtration</vt:lpstr>
      <vt:lpstr>MW</vt:lpstr>
      <vt:lpstr>ions</vt:lpstr>
      <vt:lpstr>Nissan</vt:lpstr>
      <vt:lpstr>PiBond</vt:lpstr>
      <vt:lpstr>TGA</vt:lpstr>
      <vt:lpstr>HCl</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cp:lastPrinted>2018-09-18T16:29:56Z</cp:lastPrinted>
  <dcterms:created xsi:type="dcterms:W3CDTF">2018-02-27T17:34:41Z</dcterms:created>
  <dcterms:modified xsi:type="dcterms:W3CDTF">2018-12-27T14:28:56Z</dcterms:modified>
</cp:coreProperties>
</file>